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ADJUDICACIÓN PROYECTO: 143.056,56€ + IGIC
	-Ana María Bello Cárdenes</t>
      </text>
    </comment>
    <comment authorId="0" ref="R55">
      <text>
        <t xml:space="preserve">ANTEPROYECTO
	-Ana María Bello Cárdenes</t>
      </text>
    </comment>
    <comment authorId="0" ref="S55">
      <text>
        <t xml:space="preserve">PROYECTO BÁSICO
	-Ana María Bello Cárdenes</t>
      </text>
    </comment>
    <comment authorId="0" ref="X71">
      <text>
        <t xml:space="preserve">segun pb sin igic
</t>
      </text>
    </comment>
    <comment authorId="0" ref="O81">
      <text>
        <t xml:space="preserve">Van a pedir unos 80,000€ más
</t>
      </text>
    </comment>
    <comment authorId="0" ref="G83">
      <text>
        <t xml:space="preserve">Tienen el IP Favorable
</t>
      </text>
    </comment>
    <comment authorId="0" ref="AA98">
      <text>
        <t xml:space="preserve">Se sustituye por la tesorería </t>
      </text>
    </comment>
  </commentList>
</comments>
</file>

<file path=xl/sharedStrings.xml><?xml version="1.0" encoding="utf-8"?>
<sst xmlns="http://schemas.openxmlformats.org/spreadsheetml/2006/main" count="425" uniqueCount="267">
  <si>
    <t>PLAN DE INFRAESTRUCTURAS PARA TRANSPARENCIA</t>
  </si>
  <si>
    <t>DENOMINACIÓN PROYECTO</t>
  </si>
  <si>
    <t xml:space="preserve">PLAZAS DE NUEVA CREACIÓN </t>
  </si>
  <si>
    <t>CONCEPTO</t>
  </si>
  <si>
    <t>FASE</t>
  </si>
  <si>
    <t>FECHAS</t>
  </si>
  <si>
    <t>2017 just.</t>
  </si>
  <si>
    <t xml:space="preserve">2018 just. </t>
  </si>
  <si>
    <t>2019 just.</t>
  </si>
  <si>
    <t>2020 just.</t>
  </si>
  <si>
    <t xml:space="preserve">2021 just. </t>
  </si>
  <si>
    <t>2022 justif.</t>
  </si>
  <si>
    <t xml:space="preserve">2023 justi. </t>
  </si>
  <si>
    <t>2024 justi</t>
  </si>
  <si>
    <t>COSTE CONCEPTO</t>
  </si>
  <si>
    <t xml:space="preserve">COSTE INFR. </t>
  </si>
  <si>
    <t>INFRAESTRUCTURA</t>
  </si>
  <si>
    <t xml:space="preserve">PLAZAS </t>
  </si>
  <si>
    <t>Nombre-Situación-Descripción</t>
  </si>
  <si>
    <t>MAYORES</t>
  </si>
  <si>
    <t>DISCAPACIDAD</t>
  </si>
  <si>
    <t xml:space="preserve">Inversiones realiazadas </t>
  </si>
  <si>
    <t>OBRA</t>
  </si>
  <si>
    <t>EQUIPAMIENTO</t>
  </si>
  <si>
    <t>FECHA DE INICIO (Fechas de contratos)</t>
  </si>
  <si>
    <t xml:space="preserve">FECHA DE FIN </t>
  </si>
  <si>
    <t>CCAA 10.694.770€</t>
  </si>
  <si>
    <t>CCAA 6.750.000€</t>
  </si>
  <si>
    <t>CCAA 0€</t>
  </si>
  <si>
    <t xml:space="preserve">RECEPCION </t>
  </si>
  <si>
    <t xml:space="preserve">RECEPCIÓN </t>
  </si>
  <si>
    <t>-</t>
  </si>
  <si>
    <t>CCAA 7.926.215€</t>
  </si>
  <si>
    <t>ACTUACIONES INCIALES INCLUIDAS EN EL PLAN DE INFRAESTRUCTURA</t>
  </si>
  <si>
    <t>RESID.</t>
  </si>
  <si>
    <t>C.DÍA</t>
  </si>
  <si>
    <t>CAB 0€</t>
  </si>
  <si>
    <t>CON REPAROS</t>
  </si>
  <si>
    <t xml:space="preserve">DEFINITIVA </t>
  </si>
  <si>
    <t>CAB 40.000.000€</t>
  </si>
  <si>
    <t>CASITA TALIARTE (5)</t>
  </si>
  <si>
    <t>Redacción Proyecto casita Taliarte</t>
  </si>
  <si>
    <t xml:space="preserve">Terminada, plazas ocupadas. </t>
  </si>
  <si>
    <t>Equipamiento finalizado</t>
  </si>
  <si>
    <t>Carretera de Taliarte 27</t>
  </si>
  <si>
    <t xml:space="preserve">DO Casita de Taliarte </t>
  </si>
  <si>
    <t>TM:Telde</t>
  </si>
  <si>
    <t xml:space="preserve">Obra  Casita de Taliarte </t>
  </si>
  <si>
    <t>Obra de reforma</t>
  </si>
  <si>
    <t>Equipamiento casita de Taliarte</t>
  </si>
  <si>
    <t>AMPLIACIÓN  SABINAL (24)</t>
  </si>
  <si>
    <t xml:space="preserve">Redacción Proyecto Ampliación Sabinal </t>
  </si>
  <si>
    <t>Obra finalizada.</t>
  </si>
  <si>
    <t>Doc. de licitación en fase de preparación.</t>
  </si>
  <si>
    <t>Carretera del Sabinal s/n</t>
  </si>
  <si>
    <t>Dirección de Obra 3º izq y 2º centro Sabinal</t>
  </si>
  <si>
    <t>TM: Las Palmas GC</t>
  </si>
  <si>
    <t xml:space="preserve">Ejecución de Obra 3º izq y 2º centro Sabinal </t>
  </si>
  <si>
    <t>Obra reforma en infr. existente</t>
  </si>
  <si>
    <t>Equipamiento Tercera izq y 2º centro Sabinal</t>
  </si>
  <si>
    <t>pendiente (pdte.)</t>
  </si>
  <si>
    <t>pdte.</t>
  </si>
  <si>
    <t>OCA instalación eléctrica</t>
  </si>
  <si>
    <t>SEVEROS PSIQUIÁTRICO (18)</t>
  </si>
  <si>
    <t xml:space="preserve">Redacción Proyecto Severos </t>
  </si>
  <si>
    <t>Obra finalizada, pdte de recepción</t>
  </si>
  <si>
    <t>Hoya de Parrado s/n</t>
  </si>
  <si>
    <t xml:space="preserve">Dirección de Obra Severos </t>
  </si>
  <si>
    <t xml:space="preserve">Ejecución de Obra Severos </t>
  </si>
  <si>
    <t>Resolución</t>
  </si>
  <si>
    <t>Sentencia</t>
  </si>
  <si>
    <t xml:space="preserve">Equipamiento Pabellón de Severos </t>
  </si>
  <si>
    <t>SAN FCO. PAULA(50)</t>
  </si>
  <si>
    <t>Topográfico de S. Fco. Paula</t>
  </si>
  <si>
    <t xml:space="preserve">Obra en ejecución. Adjudicataria: UTE VVO + VERDE SUAREZ </t>
  </si>
  <si>
    <t>Expediente en fase de preparación de pliegos</t>
  </si>
  <si>
    <t>C/Antonio Cardona Arquitecto</t>
  </si>
  <si>
    <t>Geotécnico San Fco de Paula</t>
  </si>
  <si>
    <t xml:space="preserve">Redacción Anteproyecto S. Fco. De Paula </t>
  </si>
  <si>
    <t>Obra nueva</t>
  </si>
  <si>
    <t xml:space="preserve">Redacción de Bas+Eje de S. Fco de Paula </t>
  </si>
  <si>
    <t xml:space="preserve">Dirección de Obra S. Fco de Paula </t>
  </si>
  <si>
    <t>en ejecución</t>
  </si>
  <si>
    <t xml:space="preserve">Ejecución de Obra S. Fco. De Paula </t>
  </si>
  <si>
    <t>Equipamiento s. Fco de Paula (9124/2023)</t>
  </si>
  <si>
    <t>CADI TAMARACEITE (62+10)</t>
  </si>
  <si>
    <t>Topográfico CADI Tamaraceite</t>
  </si>
  <si>
    <t>Obra en Ejecución  Adjudicataria: UTE SERVEO+PROYECON GALICIA</t>
  </si>
  <si>
    <t>Expediente pendiente de preparar</t>
  </si>
  <si>
    <t>C/Antonio Marín Ramos Rapsoda</t>
  </si>
  <si>
    <t>Geotécnico CADI Tamaraceite</t>
  </si>
  <si>
    <t>TM: Las Palmas de GC</t>
  </si>
  <si>
    <t xml:space="preserve">Redacción Proyecto CADI Tamaraceite </t>
  </si>
  <si>
    <t>Redacción de Proyecto B+ECADI Tamar.</t>
  </si>
  <si>
    <t xml:space="preserve">Ampliación redacción anteproyecto CADI </t>
  </si>
  <si>
    <t>Dirección de Obra CADI Tamaraceite</t>
  </si>
  <si>
    <t xml:space="preserve">en ejecución </t>
  </si>
  <si>
    <t xml:space="preserve">Ejecución de Obra CADI Tamaraceite </t>
  </si>
  <si>
    <t>Equipamiento de CADI Tamaraceite</t>
  </si>
  <si>
    <t xml:space="preserve">pdte. </t>
  </si>
  <si>
    <t>AMPLIACIÓN DE TALIARTE (120)</t>
  </si>
  <si>
    <t>Topográfico Taliarte</t>
  </si>
  <si>
    <t>Obra en ejecución . Adjudicataria: SATOCAN</t>
  </si>
  <si>
    <t>Carretera de Taliarte s/n</t>
  </si>
  <si>
    <t>Geotécnico  Taliarte</t>
  </si>
  <si>
    <t>TM: Telde</t>
  </si>
  <si>
    <t xml:space="preserve">Redacción Anteproyecto Taliarte </t>
  </si>
  <si>
    <t xml:space="preserve">Obra nueva (ubicada dentro de </t>
  </si>
  <si>
    <t xml:space="preserve">Redacción de Bas+Eje Taliarte </t>
  </si>
  <si>
    <t>la parcela de la actual residencia</t>
  </si>
  <si>
    <t>Dirección de Obra Taliarte</t>
  </si>
  <si>
    <t>02/08/0219</t>
  </si>
  <si>
    <t>XXX</t>
  </si>
  <si>
    <t>de Taliarte)</t>
  </si>
  <si>
    <t>Ejecución de Obra Taliarte</t>
  </si>
  <si>
    <t>Equipamiento Taliarte</t>
  </si>
  <si>
    <t>ar</t>
  </si>
  <si>
    <t xml:space="preserve">Cartelería presentación obra </t>
  </si>
  <si>
    <t>CS TAMARACEITE (135+21)</t>
  </si>
  <si>
    <t>Topográfico CS Tamaraceite</t>
  </si>
  <si>
    <t xml:space="preserve">Obra en con recepción con reparos . Adjudicataria: CONSTRUPLAN </t>
  </si>
  <si>
    <t>C/ Pintor Jesús Arencibia</t>
  </si>
  <si>
    <t>Geotécnico   CS Tamaraceite</t>
  </si>
  <si>
    <t>Redacción Proyecto  CS Tamaraceite</t>
  </si>
  <si>
    <t>Dirección de Obra  CS Tamaraceite</t>
  </si>
  <si>
    <t>Ejecución de Obra  CS Tamaraceite</t>
  </si>
  <si>
    <t>Equipamiento  CS Tamaraceite</t>
  </si>
  <si>
    <t>CD COLEGIO EL DRAGO (150)</t>
  </si>
  <si>
    <t>Topográfico El Drago</t>
  </si>
  <si>
    <t>Obra en ejecución , Adjudicataria: DEICAN</t>
  </si>
  <si>
    <t>Expediente pendiente de preparar.</t>
  </si>
  <si>
    <t>C/Ataulfo Argenta 42 (La Paterna)</t>
  </si>
  <si>
    <t>Redacción Proyecto  El Drago</t>
  </si>
  <si>
    <t>Dirección de Obra  El Drago</t>
  </si>
  <si>
    <t>Obra de reforma integral</t>
  </si>
  <si>
    <t>Ejecución de Obra  El Drago</t>
  </si>
  <si>
    <t>Equipamiento   El Drago</t>
  </si>
  <si>
    <r>
      <rPr>
        <rFont val="Arial"/>
        <b/>
        <color rgb="FFFF0000"/>
      </rPr>
      <t xml:space="preserve">TARAZONA(63+30)                       </t>
    </r>
    <r>
      <rPr>
        <rFont val="Arial"/>
        <color rgb="FFFF0000"/>
      </rPr>
      <t>TM: Guía                                      Obra nueva</t>
    </r>
  </si>
  <si>
    <t>Subvención</t>
  </si>
  <si>
    <t xml:space="preserve">Obra en fase de ejecución </t>
  </si>
  <si>
    <t>En ejecución</t>
  </si>
  <si>
    <t xml:space="preserve">terminada </t>
  </si>
  <si>
    <r>
      <rPr>
        <rFont val="Arial"/>
        <b/>
        <color theme="1"/>
      </rPr>
      <t xml:space="preserve">CS TEROR(36+30)                            </t>
    </r>
    <r>
      <rPr>
        <rFont val="Arial"/>
        <b val="0"/>
        <color theme="1"/>
      </rPr>
      <t>C/El Mesón 29                             TM: Teror                                      Obra nueva</t>
    </r>
  </si>
  <si>
    <t xml:space="preserve">Subvención </t>
  </si>
  <si>
    <t xml:space="preserve">Proyecto en fase de ejecución </t>
  </si>
  <si>
    <t>Equipamiento en fase de ejecución</t>
  </si>
  <si>
    <t>17/012/2018</t>
  </si>
  <si>
    <t>pdte de sacar licitación para contrato de equipamiento</t>
  </si>
  <si>
    <t>Modificado Teror</t>
  </si>
  <si>
    <t>Subvención (791.946,75€)</t>
  </si>
  <si>
    <t>HOGAR FUNCIONAL TEROR (4+13)</t>
  </si>
  <si>
    <t>Adquisición de inmueble</t>
  </si>
  <si>
    <t xml:space="preserve">Obra en fase de preparación de pliegos para licitacion. </t>
  </si>
  <si>
    <t>Obra en ejecución: Adjudicataria, Preconte</t>
  </si>
  <si>
    <t>Paseo González Díaz 17</t>
  </si>
  <si>
    <t>Redacción Proyecto HF Teror</t>
  </si>
  <si>
    <t>TM: Teror</t>
  </si>
  <si>
    <t>Dirección de Obra  HF Teror</t>
  </si>
  <si>
    <t>TERMINADA</t>
  </si>
  <si>
    <t>Ejecución de Obra HF Teror</t>
  </si>
  <si>
    <t>Equipamiento  CS HF Teror</t>
  </si>
  <si>
    <t>CS INGENIO (90+40)</t>
  </si>
  <si>
    <t>Topográfico</t>
  </si>
  <si>
    <t>Proyecto Básico redactado. Pendiente de aprobación de Declaración de Interés Insular por parte de Cabild, desde diciembre 2021.</t>
  </si>
  <si>
    <t xml:space="preserve">Expediente pendiente de preparar. </t>
  </si>
  <si>
    <t>C/ Cánovas del Castillo Parcel 238</t>
  </si>
  <si>
    <t xml:space="preserve">Geotécnico </t>
  </si>
  <si>
    <t>Polígono 3</t>
  </si>
  <si>
    <t xml:space="preserve">Redacción Proyecto </t>
  </si>
  <si>
    <t>TM: Ingenio (Mondragón)</t>
  </si>
  <si>
    <t>Dirección de Obra</t>
  </si>
  <si>
    <t xml:space="preserve">Ejecución de Obra </t>
  </si>
  <si>
    <t>Publicación anunción DII (expdte 4525/2023)</t>
  </si>
  <si>
    <t>Equipamiento</t>
  </si>
  <si>
    <t>Anuncio prensa DII</t>
  </si>
  <si>
    <t>ED. TGSS LEÓN Y CASTILLO (56+40)</t>
  </si>
  <si>
    <t>Redacción Proyecto TGSS</t>
  </si>
  <si>
    <t>Edificio cedido por la TGSS. Proyecto de ejecución en fase de redacción</t>
  </si>
  <si>
    <t>C/ León y Castillo 25 y C/ Pedro de</t>
  </si>
  <si>
    <t>Dirección de Obra  TGSS</t>
  </si>
  <si>
    <t>Vera 26-28 . Las Palmas GC</t>
  </si>
  <si>
    <t>Ejecución de Obra TGSS</t>
  </si>
  <si>
    <t>Redes en fachada</t>
  </si>
  <si>
    <t xml:space="preserve">Obra de reforma integral </t>
  </si>
  <si>
    <t>Equipamiento  TGSS</t>
  </si>
  <si>
    <r>
      <rPr>
        <rFont val="Arial"/>
        <b/>
        <color theme="1"/>
      </rPr>
      <t>Ampliación La Aldea (14)</t>
    </r>
    <r>
      <rPr>
        <rFont val="Arial"/>
        <color theme="1"/>
      </rPr>
      <t xml:space="preserve">                                   C/ Asunción Medina Rodríguez 1 TM: Aldea de S. Nicolás                                           Obra de ampliacion</t>
    </r>
  </si>
  <si>
    <t>Justificada</t>
  </si>
  <si>
    <t xml:space="preserve">Ejecutado </t>
  </si>
  <si>
    <r>
      <rPr>
        <rFont val="Arial"/>
        <b/>
        <color theme="1"/>
      </rPr>
      <t xml:space="preserve">Ampliación Artenara (5)  </t>
    </r>
    <r>
      <rPr>
        <rFont val="Arial"/>
        <color theme="1"/>
      </rPr>
      <t xml:space="preserve">                    C/ de la Cuevita                                 TM: Artenara                                         Obra de reforma </t>
    </r>
  </si>
  <si>
    <r>
      <rPr>
        <rFont val="Arial"/>
        <b/>
        <color theme="1"/>
      </rPr>
      <t xml:space="preserve">Reforma Residencia Municipal (10)  </t>
    </r>
    <r>
      <rPr>
        <rFont val="Arial"/>
        <color theme="1"/>
      </rPr>
      <t xml:space="preserve">                                                       TM: Agüimes                               Obra de reforma</t>
    </r>
  </si>
  <si>
    <t>Obra ejecutada</t>
  </si>
  <si>
    <t>Reforma Galdar (8)</t>
  </si>
  <si>
    <r>
      <rPr>
        <rFont val="Arial"/>
        <b/>
        <color theme="1"/>
      </rPr>
      <t xml:space="preserve">CD FIRGAS (562m2) (45) </t>
    </r>
    <r>
      <rPr>
        <rFont val="Arial"/>
        <color theme="1"/>
      </rPr>
      <t>Urbanización Lomo el Pino         TM: Firgas                                      Obra de Reforma</t>
    </r>
  </si>
  <si>
    <r>
      <rPr>
        <rFont val="Arial"/>
        <b/>
        <color theme="1"/>
      </rPr>
      <t xml:space="preserve">Ampliación R. Valleseco                     </t>
    </r>
    <r>
      <rPr>
        <rFont val="Arial"/>
        <b/>
        <color theme="1"/>
        <sz val="9.0"/>
      </rPr>
      <t xml:space="preserve"> </t>
    </r>
    <r>
      <rPr>
        <rFont val="Arial"/>
        <b val="0"/>
        <color theme="1"/>
        <sz val="9.0"/>
      </rPr>
      <t xml:space="preserve">C/Párroco José Hernández Acosta 28  </t>
    </r>
    <r>
      <rPr>
        <rFont val="Arial"/>
        <b val="0"/>
        <color theme="1"/>
      </rPr>
      <t xml:space="preserve">                                                    TM: Valleseco                              Obra de nueva y reforma</t>
    </r>
  </si>
  <si>
    <t>MACRO-PROYECTO PSIQUIÁTRICO (216+30)</t>
  </si>
  <si>
    <t>Topográfico Psiquiatrico</t>
  </si>
  <si>
    <t>Proyecto redactado pendiente de informe de conformidad municipal e informe de supervisión de proyecto</t>
  </si>
  <si>
    <t xml:space="preserve">Geotécnico Psiquiátrcio </t>
  </si>
  <si>
    <t>Redacción Anteproyecto  Psiquiátrico</t>
  </si>
  <si>
    <t>Redacción Proyecto Básico Psiquiátrico</t>
  </si>
  <si>
    <t>Proyecto reforma en infr. existente</t>
  </si>
  <si>
    <t>Redacción Proyecto Ejecución Pisquiátrico</t>
  </si>
  <si>
    <t xml:space="preserve">Informe Historiador Psiquiátrico </t>
  </si>
  <si>
    <t>Certificado Energetico actual y Paneles</t>
  </si>
  <si>
    <t xml:space="preserve">TOTAL </t>
  </si>
  <si>
    <t>2022 just.</t>
  </si>
  <si>
    <t>2023 just</t>
  </si>
  <si>
    <t>2024 pdt</t>
  </si>
  <si>
    <t>COSTE TOTAL  PLAN INFRAESTRUCTA EN DESARROLLO</t>
  </si>
  <si>
    <t>PLAZAS TOTAL</t>
  </si>
  <si>
    <t>TOTAL ACTUACIONES PLAN INFRAESTRUCTURA ACUMULADO</t>
  </si>
  <si>
    <t xml:space="preserve">ACONCAGUA  (desestimada) </t>
  </si>
  <si>
    <t>Topográfico Aconcagua</t>
  </si>
  <si>
    <t xml:space="preserve">ACONCAGUA  (Se propone la eliminación de esta actuación por condiciones geotécnicas de la parcela) </t>
  </si>
  <si>
    <t>Geotécnico Aconcagua</t>
  </si>
  <si>
    <t>OBRAS SIN DOTACIÓN PRESUPUESTARIA</t>
  </si>
  <si>
    <t>ACTUACIONES SIN DOTACIÓN PRESUPUESTARIA</t>
  </si>
  <si>
    <t>OBRA MACRO-PROYECTO PSIQUIÁTRICO</t>
  </si>
  <si>
    <t>Dirección de obra (adjudicación)</t>
  </si>
  <si>
    <t>Ejecución de Obra Psiquiátrico (estimación)</t>
  </si>
  <si>
    <t xml:space="preserve">Equipamiento Psiquiátrico </t>
  </si>
  <si>
    <t xml:space="preserve">CO ARUCAS </t>
  </si>
  <si>
    <t>Ejecución de Obra</t>
  </si>
  <si>
    <t>AMPLIACIÓN CADI TAMARACEITE (Sup. Aprox. 4326,68m2)</t>
  </si>
  <si>
    <t xml:space="preserve">Redacción de Bas+Eje </t>
  </si>
  <si>
    <t xml:space="preserve">Ejecución de obra </t>
  </si>
  <si>
    <t xml:space="preserve">otras PDTE DE DOTACION PRESUPUESTARIA (TODOS LOS DATOS SON ESTIMATIVOS) </t>
  </si>
  <si>
    <t xml:space="preserve">OTRAS  ACTUACIONES A INCLUIR </t>
  </si>
  <si>
    <t xml:space="preserve">SPAP CD Arucas </t>
  </si>
  <si>
    <t>Subvención  Pdte. Reunión PI</t>
  </si>
  <si>
    <t>SANTA ROSALÍA (60)</t>
  </si>
  <si>
    <t>Redacción Proyecto Sta. Rosalía</t>
  </si>
  <si>
    <t>Dirección de Obra  Sta. Rosalía</t>
  </si>
  <si>
    <t>Ejecución de Obra Sta. Rosalía</t>
  </si>
  <si>
    <t xml:space="preserve">Equipamiento  Sta. Rosalía </t>
  </si>
  <si>
    <t>CASA DUNAS (Sup. Aprox 2897,43m2)</t>
  </si>
  <si>
    <t>estimación pendiete</t>
  </si>
  <si>
    <t xml:space="preserve">CASA DUNAS </t>
  </si>
  <si>
    <t>estimación pendiente</t>
  </si>
  <si>
    <t xml:space="preserve">LOS ANGELES </t>
  </si>
  <si>
    <t>RESIDENCIA BAÑADEROS (ARUCAS)</t>
  </si>
  <si>
    <t xml:space="preserve">Adquisición parcela </t>
  </si>
  <si>
    <t xml:space="preserve">Redacción Proyecto + DO </t>
  </si>
  <si>
    <t xml:space="preserve">Equipamiento </t>
  </si>
  <si>
    <t xml:space="preserve">TOTAL POSIBLES NUEVAS ACTUACIONES </t>
  </si>
  <si>
    <t xml:space="preserve">FINANCIACIÓN DE CABILDO </t>
  </si>
  <si>
    <t xml:space="preserve">Peoyecto de ejecución y DO </t>
  </si>
  <si>
    <t>SALESIANOS</t>
  </si>
  <si>
    <t xml:space="preserve">Proyecto de ejecución </t>
  </si>
  <si>
    <t>ACTUACIONES PLAN DE RESILENCA</t>
  </si>
  <si>
    <t>ESCALERAS DEL PINO</t>
  </si>
  <si>
    <t>ACTUACIONES QUE SE PIERDEN - DESESTIMADAS</t>
  </si>
  <si>
    <t>Casa del Mar (2.134,87m2)    (SE CAE DEL PLAN. EL EDIF. SE LO QUEDA LA TGSS)</t>
  </si>
  <si>
    <t xml:space="preserve">Redacción de Proyecto </t>
  </si>
  <si>
    <t xml:space="preserve">Dirección de Obra </t>
  </si>
  <si>
    <t>Adquisicion HF (30+30)</t>
  </si>
  <si>
    <t>Adquisicion HF (15+15)</t>
  </si>
  <si>
    <t>Aconcagua</t>
  </si>
  <si>
    <t xml:space="preserve">Redacción Anteproyecto </t>
  </si>
  <si>
    <t>ACTUACIONES 2017</t>
  </si>
  <si>
    <t>Obras ejecutadas en 2017</t>
  </si>
  <si>
    <t>RESID</t>
  </si>
  <si>
    <t>CD</t>
  </si>
  <si>
    <t>CCAA</t>
  </si>
  <si>
    <t>%CCAA</t>
  </si>
  <si>
    <t>CABILDO GC</t>
  </si>
  <si>
    <t>%CABILDO GC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</si>
</sst>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/MM/YYYY"/>
    <numFmt numFmtId="165" formatCode="#,##0.00\ [$€-1]"/>
    <numFmt numFmtId="166" formatCode="dd/mm/yyyy"/>
    <numFmt numFmtId="167" formatCode="d/m/yyyy"/>
    <numFmt numFmtId="168" formatCode="#,##0.00\ [$€-C0A];[RED]\-#,##0.00\ [$€-C0A]"/>
    <numFmt numFmtId="169" formatCode="mmmm yyyy"/>
  </numFmts>
  <fonts count="15">
    <font>
      <sz val="10.0"/>
      <color rgb="FF000000"/>
      <name val="Arial"/>
      <scheme val="minor"/>
    </font>
    <font>
      <color theme="1"/>
      <name val="Calibri"/>
    </font>
    <font>
      <b/>
      <color theme="1"/>
      <name val="Calibri"/>
    </font>
    <font>
      <b/>
      <color theme="1"/>
      <name val="Arial"/>
    </font>
    <font/>
    <font>
      <b/>
      <sz val="9.0"/>
      <color theme="1"/>
      <name val="Arial"/>
    </font>
    <font>
      <b/>
      <sz val="8.0"/>
      <color theme="1"/>
      <name val="Arial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color rgb="FF0000FF"/>
      <name val="Arial"/>
    </font>
    <font>
      <color rgb="FFFF0000"/>
      <name val="Calibri"/>
    </font>
    <font>
      <b/>
      <sz val="11.0"/>
      <color theme="1"/>
      <name val="Calibri"/>
    </font>
    <font>
      <sz val="11.0"/>
      <color theme="1"/>
      <name val="Arial"/>
    </font>
    <font>
      <b/>
      <color rgb="FFCE181E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B7E1CD"/>
        <bgColor rgb="FFB7E1CD"/>
      </patternFill>
    </fill>
    <fill>
      <patternFill patternType="solid">
        <fgColor rgb="FF808080"/>
        <bgColor rgb="FF808080"/>
      </patternFill>
    </fill>
    <fill>
      <patternFill patternType="solid">
        <fgColor rgb="FF4C7FFF"/>
        <bgColor rgb="FF4C7FFF"/>
      </patternFill>
    </fill>
    <fill>
      <patternFill patternType="solid">
        <fgColor rgb="FF4A86E8"/>
        <bgColor rgb="FF4A86E8"/>
      </patternFill>
    </fill>
    <fill>
      <patternFill patternType="solid">
        <fgColor rgb="FFCCCCCC"/>
        <bgColor rgb="FFCCCCCC"/>
      </patternFill>
    </fill>
    <fill>
      <patternFill patternType="solid">
        <fgColor rgb="FFE5E5E5"/>
        <bgColor rgb="FFE5E5E5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B2B2B2"/>
        <bgColor rgb="FFB2B2B2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9BBB59"/>
        <bgColor rgb="FF9BBB59"/>
      </patternFill>
    </fill>
    <fill>
      <patternFill patternType="solid">
        <fgColor rgb="FFB8BFFF"/>
        <bgColor rgb="FFB8BFFF"/>
      </patternFill>
    </fill>
    <fill>
      <patternFill patternType="solid">
        <fgColor rgb="FF2199FF"/>
        <bgColor rgb="FF2199FF"/>
      </patternFill>
    </fill>
    <fill>
      <patternFill patternType="solid">
        <fgColor rgb="FFFFFFFF"/>
        <bgColor rgb="FFFFFFFF"/>
      </patternFill>
    </fill>
    <fill>
      <patternFill patternType="solid">
        <fgColor rgb="FF00CC00"/>
        <bgColor rgb="FF00CC00"/>
      </patternFill>
    </fill>
    <fill>
      <patternFill patternType="solid">
        <fgColor rgb="FF999999"/>
        <bgColor rgb="FF999999"/>
      </patternFill>
    </fill>
    <fill>
      <patternFill patternType="solid">
        <fgColor rgb="FFF7E0B0"/>
        <bgColor rgb="FFF7E0B0"/>
      </patternFill>
    </fill>
    <fill>
      <patternFill patternType="solid">
        <fgColor rgb="FFFFEDDE"/>
        <bgColor rgb="FFFFEDDE"/>
      </patternFill>
    </fill>
    <fill>
      <patternFill patternType="solid">
        <fgColor rgb="FFC9BFB7"/>
        <bgColor rgb="FFC9BFB7"/>
      </patternFill>
    </fill>
  </fills>
  <borders count="28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</border>
    <border>
      <right style="hair">
        <color rgb="FF000000"/>
      </right>
    </border>
    <border>
      <left/>
      <right/>
      <top/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/>
      <right/>
    </border>
    <border>
      <left/>
      <right/>
      <bottom/>
    </border>
    <border>
      <left/>
      <right/>
      <top/>
      <bottom/>
    </border>
    <border>
      <top/>
      <bottom/>
    </border>
    <border>
      <right/>
      <top/>
      <bottom/>
    </border>
    <border>
      <left style="hair">
        <color rgb="FF000000"/>
      </left>
      <right style="hair">
        <color rgb="FF000000"/>
      </right>
      <top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hair">
        <color rgb="FF000000"/>
      </left>
      <top/>
      <bottom style="hair">
        <color rgb="FF000000"/>
      </bottom>
    </border>
    <border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bottom/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</borders>
  <cellStyleXfs count="1">
    <xf borderId="0" fillId="0" fontId="0" numFmtId="0" applyAlignment="1" applyFont="1"/>
  </cellStyleXfs>
  <cellXfs count="3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Font="1"/>
    <xf borderId="1" fillId="2" fontId="1" numFmtId="0" xfId="0" applyAlignment="1" applyBorder="1" applyFill="1" applyFont="1">
      <alignment vertical="bottom"/>
    </xf>
    <xf borderId="2" fillId="2" fontId="1" numFmtId="0" xfId="0" applyAlignment="1" applyBorder="1" applyFont="1">
      <alignment vertical="bottom"/>
    </xf>
    <xf borderId="2" fillId="2" fontId="2" numFmtId="0" xfId="0" applyAlignment="1" applyBorder="1" applyFont="1">
      <alignment readingOrder="0" vertical="bottom"/>
    </xf>
    <xf borderId="1" fillId="2" fontId="3" numFmtId="0" xfId="0" applyAlignment="1" applyBorder="1" applyFont="1">
      <alignment horizontal="center" vertical="bottom"/>
    </xf>
    <xf borderId="0" fillId="3" fontId="2" numFmtId="164" xfId="0" applyAlignment="1" applyFill="1" applyFont="1" applyNumberFormat="1">
      <alignment horizontal="center" readingOrder="0" vertical="bottom"/>
    </xf>
    <xf borderId="3" fillId="4" fontId="1" numFmtId="0" xfId="0" applyAlignment="1" applyBorder="1" applyFill="1" applyFont="1">
      <alignment vertical="bottom"/>
    </xf>
    <xf borderId="3" fillId="5" fontId="3" numFmtId="0" xfId="0" applyAlignment="1" applyBorder="1" applyFill="1" applyFont="1">
      <alignment vertical="bottom"/>
    </xf>
    <xf borderId="1" fillId="5" fontId="3" numFmtId="0" xfId="0" applyAlignment="1" applyBorder="1" applyFont="1">
      <alignment horizontal="center" readingOrder="0" vertical="bottom"/>
    </xf>
    <xf borderId="2" fillId="5" fontId="3" numFmtId="0" xfId="0" applyAlignment="1" applyBorder="1" applyFont="1">
      <alignment horizontal="center" vertical="bottom"/>
    </xf>
    <xf borderId="4" fillId="5" fontId="3" numFmtId="0" xfId="0" applyAlignment="1" applyBorder="1" applyFont="1">
      <alignment horizontal="center" vertical="bottom"/>
    </xf>
    <xf borderId="3" fillId="5" fontId="3" numFmtId="0" xfId="0" applyAlignment="1" applyBorder="1" applyFont="1">
      <alignment horizontal="center" vertical="bottom"/>
    </xf>
    <xf borderId="1" fillId="5" fontId="3" numFmtId="0" xfId="0" applyAlignment="1" applyBorder="1" applyFont="1">
      <alignment horizontal="center"/>
    </xf>
    <xf borderId="4" fillId="0" fontId="4" numFmtId="0" xfId="0" applyBorder="1" applyFont="1"/>
    <xf borderId="5" fillId="5" fontId="3" numFmtId="0" xfId="0" applyAlignment="1" applyBorder="1" applyFont="1">
      <alignment horizontal="center" shrinkToFit="0" wrapText="1"/>
    </xf>
    <xf borderId="5" fillId="5" fontId="1" numFmtId="0" xfId="0" applyBorder="1" applyFont="1"/>
    <xf borderId="5" fillId="6" fontId="3" numFmtId="165" xfId="0" applyAlignment="1" applyBorder="1" applyFill="1" applyFont="1" applyNumberFormat="1">
      <alignment horizontal="center" shrinkToFit="0" wrapText="1"/>
    </xf>
    <xf borderId="6" fillId="5" fontId="3" numFmtId="0" xfId="0" applyAlignment="1" applyBorder="1" applyFont="1">
      <alignment horizontal="center" shrinkToFit="0" wrapText="1"/>
    </xf>
    <xf borderId="7" fillId="5" fontId="3" numFmtId="0" xfId="0" applyAlignment="1" applyBorder="1" applyFont="1">
      <alignment horizontal="center"/>
    </xf>
    <xf borderId="8" fillId="0" fontId="4" numFmtId="0" xfId="0" applyBorder="1" applyFont="1"/>
    <xf borderId="0" fillId="4" fontId="1" numFmtId="0" xfId="0" applyFont="1"/>
    <xf borderId="6" fillId="5" fontId="3" numFmtId="0" xfId="0" applyAlignment="1" applyBorder="1" applyFont="1">
      <alignment horizontal="center"/>
    </xf>
    <xf borderId="1" fillId="5" fontId="5" numFmtId="0" xfId="0" applyAlignment="1" applyBorder="1" applyFont="1">
      <alignment horizontal="center" vertical="bottom"/>
    </xf>
    <xf borderId="4" fillId="5" fontId="5" numFmtId="0" xfId="0" applyAlignment="1" applyBorder="1" applyFont="1">
      <alignment horizontal="center" vertical="bottom"/>
    </xf>
    <xf borderId="5" fillId="5" fontId="3" numFmtId="0" xfId="0" applyAlignment="1" applyBorder="1" applyFont="1">
      <alignment horizontal="center"/>
    </xf>
    <xf borderId="5" fillId="5" fontId="6" numFmtId="165" xfId="0" applyAlignment="1" applyBorder="1" applyFont="1" applyNumberFormat="1">
      <alignment horizontal="center" shrinkToFit="0" wrapText="1"/>
    </xf>
    <xf borderId="5" fillId="6" fontId="1" numFmtId="165" xfId="0" applyBorder="1" applyFont="1" applyNumberFormat="1"/>
    <xf borderId="5" fillId="5" fontId="6" numFmtId="0" xfId="0" applyAlignment="1" applyBorder="1" applyFont="1">
      <alignment horizontal="center" shrinkToFit="0" wrapText="1"/>
    </xf>
    <xf borderId="5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4" fontId="3" numFmtId="0" xfId="0" applyAlignment="1" applyBorder="1" applyFont="1">
      <alignment horizontal="center" textRotation="90"/>
    </xf>
    <xf borderId="12" fillId="0" fontId="4" numFmtId="0" xfId="0" applyBorder="1" applyFont="1"/>
    <xf borderId="3" fillId="5" fontId="5" numFmtId="0" xfId="0" applyAlignment="1" applyBorder="1" applyFont="1">
      <alignment horizontal="center" vertical="bottom"/>
    </xf>
    <xf borderId="12" fillId="5" fontId="6" numFmtId="165" xfId="0" applyAlignment="1" applyBorder="1" applyFont="1" applyNumberFormat="1">
      <alignment horizontal="center" shrinkToFit="0" wrapText="1"/>
    </xf>
    <xf borderId="12" fillId="6" fontId="1" numFmtId="165" xfId="0" applyBorder="1" applyFont="1" applyNumberFormat="1"/>
    <xf borderId="12" fillId="5" fontId="1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6" fillId="7" fontId="3" numFmtId="0" xfId="0" applyBorder="1" applyFill="1" applyFont="1"/>
    <xf borderId="6" fillId="7" fontId="7" numFmtId="0" xfId="0" applyAlignment="1" applyBorder="1" applyFont="1">
      <alignment horizontal="center"/>
    </xf>
    <xf borderId="3" fillId="7" fontId="7" numFmtId="0" xfId="0" applyAlignment="1" applyBorder="1" applyFont="1">
      <alignment vertical="bottom"/>
    </xf>
    <xf borderId="6" fillId="7" fontId="7" numFmtId="0" xfId="0" applyAlignment="1" applyBorder="1" applyFont="1">
      <alignment horizontal="center" shrinkToFit="0" wrapText="1"/>
    </xf>
    <xf borderId="3" fillId="7" fontId="7" numFmtId="166" xfId="0" applyAlignment="1" applyBorder="1" applyFont="1" applyNumberFormat="1">
      <alignment horizontal="center" vertical="bottom"/>
    </xf>
    <xf borderId="3" fillId="7" fontId="7" numFmtId="167" xfId="0" applyAlignment="1" applyBorder="1" applyFont="1" applyNumberFormat="1">
      <alignment horizontal="center" vertical="bottom"/>
    </xf>
    <xf borderId="3" fillId="7" fontId="7" numFmtId="168" xfId="0" applyAlignment="1" applyBorder="1" applyFont="1" applyNumberFormat="1">
      <alignment horizontal="center" vertical="bottom"/>
    </xf>
    <xf borderId="3" fillId="7" fontId="1" numFmtId="0" xfId="0" applyAlignment="1" applyBorder="1" applyFont="1">
      <alignment vertical="bottom"/>
    </xf>
    <xf borderId="3" fillId="7" fontId="1" numFmtId="168" xfId="0" applyAlignment="1" applyBorder="1" applyFont="1" applyNumberFormat="1">
      <alignment vertical="bottom"/>
    </xf>
    <xf borderId="3" fillId="7" fontId="7" numFmtId="168" xfId="0" applyAlignment="1" applyBorder="1" applyFont="1" applyNumberFormat="1">
      <alignment horizontal="right" vertical="bottom"/>
    </xf>
    <xf borderId="6" fillId="7" fontId="7" numFmtId="168" xfId="0" applyAlignment="1" applyBorder="1" applyFont="1" applyNumberFormat="1">
      <alignment horizontal="center"/>
    </xf>
    <xf borderId="6" fillId="7" fontId="7" numFmtId="0" xfId="0" applyBorder="1" applyFont="1"/>
    <xf borderId="5" fillId="7" fontId="7" numFmtId="0" xfId="0" applyBorder="1" applyFont="1"/>
    <xf borderId="3" fillId="7" fontId="7" numFmtId="165" xfId="0" applyAlignment="1" applyBorder="1" applyFont="1" applyNumberFormat="1">
      <alignment horizontal="center" vertical="bottom"/>
    </xf>
    <xf borderId="6" fillId="8" fontId="3" numFmtId="0" xfId="0" applyBorder="1" applyFill="1" applyFont="1"/>
    <xf borderId="6" fillId="8" fontId="7" numFmtId="0" xfId="0" applyAlignment="1" applyBorder="1" applyFont="1">
      <alignment horizontal="center"/>
    </xf>
    <xf borderId="3" fillId="8" fontId="7" numFmtId="0" xfId="0" applyAlignment="1" applyBorder="1" applyFont="1">
      <alignment vertical="bottom"/>
    </xf>
    <xf borderId="6" fillId="8" fontId="7" numFmtId="168" xfId="0" applyAlignment="1" applyBorder="1" applyFont="1" applyNumberFormat="1">
      <alignment horizontal="center" shrinkToFit="0" wrapText="1"/>
    </xf>
    <xf borderId="3" fillId="8" fontId="7" numFmtId="166" xfId="0" applyAlignment="1" applyBorder="1" applyFont="1" applyNumberFormat="1">
      <alignment horizontal="center" vertical="bottom"/>
    </xf>
    <xf borderId="3" fillId="8" fontId="7" numFmtId="168" xfId="0" applyAlignment="1" applyBorder="1" applyFont="1" applyNumberFormat="1">
      <alignment horizontal="center" vertical="bottom"/>
    </xf>
    <xf borderId="3" fillId="8" fontId="1" numFmtId="0" xfId="0" applyAlignment="1" applyBorder="1" applyFont="1">
      <alignment vertical="bottom"/>
    </xf>
    <xf borderId="3" fillId="9" fontId="1" numFmtId="0" xfId="0" applyAlignment="1" applyBorder="1" applyFill="1" applyFont="1">
      <alignment vertical="bottom"/>
    </xf>
    <xf borderId="3" fillId="9" fontId="1" numFmtId="165" xfId="0" applyAlignment="1" applyBorder="1" applyFont="1" applyNumberFormat="1">
      <alignment vertical="bottom"/>
    </xf>
    <xf borderId="3" fillId="8" fontId="1" numFmtId="168" xfId="0" applyAlignment="1" applyBorder="1" applyFont="1" applyNumberFormat="1">
      <alignment vertical="bottom"/>
    </xf>
    <xf borderId="3" fillId="8" fontId="7" numFmtId="168" xfId="0" applyAlignment="1" applyBorder="1" applyFont="1" applyNumberFormat="1">
      <alignment horizontal="right" vertical="bottom"/>
    </xf>
    <xf borderId="6" fillId="8" fontId="7" numFmtId="168" xfId="0" applyAlignment="1" applyBorder="1" applyFont="1" applyNumberFormat="1">
      <alignment horizontal="center"/>
    </xf>
    <xf borderId="6" fillId="8" fontId="7" numFmtId="0" xfId="0" applyBorder="1" applyFont="1"/>
    <xf borderId="5" fillId="8" fontId="7" numFmtId="0" xfId="0" applyBorder="1" applyFont="1"/>
    <xf borderId="3" fillId="8" fontId="7" numFmtId="167" xfId="0" applyAlignment="1" applyBorder="1" applyFont="1" applyNumberFormat="1">
      <alignment horizontal="center" vertical="bottom"/>
    </xf>
    <xf borderId="3" fillId="9" fontId="7" numFmtId="166" xfId="0" applyAlignment="1" applyBorder="1" applyFont="1" applyNumberFormat="1">
      <alignment horizontal="center" vertical="bottom"/>
    </xf>
    <xf borderId="3" fillId="8" fontId="8" numFmtId="0" xfId="0" applyAlignment="1" applyBorder="1" applyFont="1">
      <alignment horizontal="center" vertical="bottom"/>
    </xf>
    <xf borderId="3" fillId="8" fontId="7" numFmtId="0" xfId="0" applyAlignment="1" applyBorder="1" applyFont="1">
      <alignment horizontal="center" vertical="bottom"/>
    </xf>
    <xf borderId="3" fillId="9" fontId="7" numFmtId="165" xfId="0" applyAlignment="1" applyBorder="1" applyFont="1" applyNumberFormat="1">
      <alignment horizontal="center" vertical="bottom"/>
    </xf>
    <xf borderId="12" fillId="8" fontId="1" numFmtId="0" xfId="0" applyBorder="1" applyFont="1"/>
    <xf borderId="3" fillId="10" fontId="7" numFmtId="166" xfId="0" applyAlignment="1" applyBorder="1" applyFill="1" applyFont="1" applyNumberFormat="1">
      <alignment horizontal="center" vertical="bottom"/>
    </xf>
    <xf borderId="6" fillId="11" fontId="3" numFmtId="0" xfId="0" applyBorder="1" applyFill="1" applyFont="1"/>
    <xf borderId="6" fillId="11" fontId="7" numFmtId="0" xfId="0" applyAlignment="1" applyBorder="1" applyFont="1">
      <alignment horizontal="center"/>
    </xf>
    <xf borderId="3" fillId="11" fontId="7" numFmtId="0" xfId="0" applyAlignment="1" applyBorder="1" applyFont="1">
      <alignment vertical="bottom"/>
    </xf>
    <xf borderId="6" fillId="11" fontId="7" numFmtId="168" xfId="0" applyAlignment="1" applyBorder="1" applyFont="1" applyNumberFormat="1">
      <alignment horizontal="center" shrinkToFit="0" wrapText="1"/>
    </xf>
    <xf borderId="3" fillId="11" fontId="7" numFmtId="166" xfId="0" applyAlignment="1" applyBorder="1" applyFont="1" applyNumberFormat="1">
      <alignment horizontal="center" vertical="bottom"/>
    </xf>
    <xf borderId="3" fillId="2" fontId="7" numFmtId="166" xfId="0" applyAlignment="1" applyBorder="1" applyFont="1" applyNumberFormat="1">
      <alignment horizontal="center" vertical="bottom"/>
    </xf>
    <xf borderId="3" fillId="11" fontId="7" numFmtId="168" xfId="0" applyAlignment="1" applyBorder="1" applyFont="1" applyNumberFormat="1">
      <alignment horizontal="center" vertical="bottom"/>
    </xf>
    <xf borderId="3" fillId="11" fontId="1" numFmtId="0" xfId="0" applyAlignment="1" applyBorder="1" applyFont="1">
      <alignment vertical="bottom"/>
    </xf>
    <xf borderId="3" fillId="2" fontId="1" numFmtId="0" xfId="0" applyAlignment="1" applyBorder="1" applyFont="1">
      <alignment vertical="bottom"/>
    </xf>
    <xf borderId="3" fillId="11" fontId="1" numFmtId="168" xfId="0" applyAlignment="1" applyBorder="1" applyFont="1" applyNumberFormat="1">
      <alignment vertical="bottom"/>
    </xf>
    <xf borderId="3" fillId="11" fontId="7" numFmtId="168" xfId="0" applyAlignment="1" applyBorder="1" applyFont="1" applyNumberFormat="1">
      <alignment horizontal="right" vertical="bottom"/>
    </xf>
    <xf borderId="6" fillId="11" fontId="7" numFmtId="168" xfId="0" applyAlignment="1" applyBorder="1" applyFont="1" applyNumberFormat="1">
      <alignment horizontal="center"/>
    </xf>
    <xf borderId="6" fillId="11" fontId="7" numFmtId="0" xfId="0" applyBorder="1" applyFont="1"/>
    <xf borderId="5" fillId="11" fontId="7" numFmtId="0" xfId="0" applyBorder="1" applyFont="1"/>
    <xf borderId="3" fillId="11" fontId="7" numFmtId="165" xfId="0" applyAlignment="1" applyBorder="1" applyFont="1" applyNumberFormat="1">
      <alignment horizontal="center"/>
    </xf>
    <xf borderId="3" fillId="11" fontId="1" numFmtId="165" xfId="0" applyAlignment="1" applyBorder="1" applyFont="1" applyNumberFormat="1">
      <alignment vertical="bottom"/>
    </xf>
    <xf borderId="3" fillId="11" fontId="7" numFmtId="165" xfId="0" applyAlignment="1" applyBorder="1" applyFont="1" applyNumberFormat="1">
      <alignment horizontal="center" vertical="bottom"/>
    </xf>
    <xf borderId="3" fillId="2" fontId="7" numFmtId="165" xfId="0" applyAlignment="1" applyBorder="1" applyFont="1" applyNumberFormat="1">
      <alignment horizontal="center" vertical="bottom"/>
    </xf>
    <xf borderId="3" fillId="2" fontId="1" numFmtId="165" xfId="0" applyAlignment="1" applyBorder="1" applyFont="1" applyNumberFormat="1">
      <alignment vertical="bottom"/>
    </xf>
    <xf borderId="3" fillId="11" fontId="7" numFmtId="167" xfId="0" applyAlignment="1" applyBorder="1" applyFont="1" applyNumberFormat="1">
      <alignment horizontal="center" vertical="bottom"/>
    </xf>
    <xf borderId="3" fillId="2" fontId="7" numFmtId="167" xfId="0" applyAlignment="1" applyBorder="1" applyFont="1" applyNumberFormat="1">
      <alignment horizontal="center" vertical="bottom"/>
    </xf>
    <xf borderId="5" fillId="11" fontId="1" numFmtId="0" xfId="0" applyBorder="1" applyFont="1"/>
    <xf borderId="3" fillId="2" fontId="7" numFmtId="165" xfId="0" applyAlignment="1" applyBorder="1" applyFont="1" applyNumberFormat="1">
      <alignment horizontal="center" vertical="bottom"/>
    </xf>
    <xf borderId="3" fillId="2" fontId="1" numFmtId="165" xfId="0" applyAlignment="1" applyBorder="1" applyFont="1" applyNumberFormat="1">
      <alignment vertical="bottom"/>
    </xf>
    <xf borderId="3" fillId="11" fontId="7" numFmtId="0" xfId="0" applyAlignment="1" applyBorder="1" applyFont="1">
      <alignment horizontal="center" vertical="bottom"/>
    </xf>
    <xf borderId="3" fillId="12" fontId="9" numFmtId="165" xfId="0" applyAlignment="1" applyBorder="1" applyFill="1" applyFont="1" applyNumberFormat="1">
      <alignment horizontal="center" vertical="bottom"/>
    </xf>
    <xf borderId="6" fillId="8" fontId="7" numFmtId="0" xfId="0" applyAlignment="1" applyBorder="1" applyFont="1">
      <alignment horizontal="center" shrinkToFit="0" wrapText="1"/>
    </xf>
    <xf borderId="3" fillId="9" fontId="1" numFmtId="168" xfId="0" applyAlignment="1" applyBorder="1" applyFont="1" applyNumberFormat="1">
      <alignment vertical="bottom"/>
    </xf>
    <xf borderId="3" fillId="8" fontId="7" numFmtId="166" xfId="0" applyAlignment="1" applyBorder="1" applyFont="1" applyNumberFormat="1">
      <alignment horizontal="center" shrinkToFit="0" vertical="bottom" wrapText="1"/>
    </xf>
    <xf borderId="5" fillId="8" fontId="1" numFmtId="0" xfId="0" applyBorder="1" applyFont="1"/>
    <xf borderId="3" fillId="9" fontId="7" numFmtId="168" xfId="0" applyAlignment="1" applyBorder="1" applyFont="1" applyNumberFormat="1">
      <alignment horizontal="center" vertical="bottom"/>
    </xf>
    <xf borderId="3" fillId="9" fontId="7" numFmtId="168" xfId="0" applyAlignment="1" applyBorder="1" applyFont="1" applyNumberFormat="1">
      <alignment horizontal="center" readingOrder="0" vertical="bottom"/>
    </xf>
    <xf borderId="3" fillId="10" fontId="7" numFmtId="167" xfId="0" applyAlignment="1" applyBorder="1" applyFont="1" applyNumberFormat="1">
      <alignment horizontal="center" readingOrder="0" vertical="bottom"/>
    </xf>
    <xf borderId="0" fillId="0" fontId="1" numFmtId="165" xfId="0" applyAlignment="1" applyFont="1" applyNumberFormat="1">
      <alignment vertical="bottom"/>
    </xf>
    <xf borderId="3" fillId="13" fontId="1" numFmtId="165" xfId="0" applyAlignment="1" applyBorder="1" applyFill="1" applyFont="1" applyNumberFormat="1">
      <alignment vertical="bottom"/>
    </xf>
    <xf borderId="3" fillId="8" fontId="9" numFmtId="168" xfId="0" applyAlignment="1" applyBorder="1" applyFont="1" applyNumberFormat="1">
      <alignment horizontal="center" vertical="bottom"/>
    </xf>
    <xf borderId="6" fillId="11" fontId="7" numFmtId="0" xfId="0" applyAlignment="1" applyBorder="1" applyFont="1">
      <alignment horizontal="center" shrinkToFit="0" wrapText="1"/>
    </xf>
    <xf borderId="3" fillId="2" fontId="7" numFmtId="168" xfId="0" applyAlignment="1" applyBorder="1" applyFont="1" applyNumberFormat="1">
      <alignment horizontal="center" vertical="bottom"/>
    </xf>
    <xf borderId="3" fillId="2" fontId="7" numFmtId="168" xfId="0" applyAlignment="1" applyBorder="1" applyFont="1" applyNumberFormat="1">
      <alignment horizontal="center" readingOrder="0" vertical="bottom"/>
    </xf>
    <xf borderId="3" fillId="2" fontId="7" numFmtId="165" xfId="0" applyAlignment="1" applyBorder="1" applyFont="1" applyNumberFormat="1">
      <alignment horizontal="center" readingOrder="0" vertical="bottom"/>
    </xf>
    <xf borderId="3" fillId="11" fontId="7" numFmtId="168" xfId="0" applyAlignment="1" applyBorder="1" applyFont="1" applyNumberFormat="1">
      <alignment horizontal="center" readingOrder="0" vertical="bottom"/>
    </xf>
    <xf borderId="3" fillId="12" fontId="7" numFmtId="166" xfId="0" applyAlignment="1" applyBorder="1" applyFont="1" applyNumberFormat="1">
      <alignment horizontal="center" vertical="bottom"/>
    </xf>
    <xf borderId="0" fillId="0" fontId="1" numFmtId="165" xfId="0" applyAlignment="1" applyFont="1" applyNumberFormat="1">
      <alignment horizontal="right" vertical="bottom"/>
    </xf>
    <xf borderId="12" fillId="11" fontId="1" numFmtId="0" xfId="0" applyBorder="1" applyFont="1"/>
    <xf borderId="3" fillId="12" fontId="1" numFmtId="165" xfId="0" applyAlignment="1" applyBorder="1" applyFont="1" applyNumberFormat="1">
      <alignment vertical="bottom"/>
    </xf>
    <xf borderId="3" fillId="11" fontId="9" numFmtId="168" xfId="0" applyAlignment="1" applyBorder="1" applyFont="1" applyNumberFormat="1">
      <alignment horizontal="center" vertical="bottom"/>
    </xf>
    <xf borderId="6" fillId="8" fontId="5" numFmtId="0" xfId="0" applyBorder="1" applyFont="1"/>
    <xf borderId="3" fillId="9" fontId="7" numFmtId="165" xfId="0" applyAlignment="1" applyBorder="1" applyFont="1" applyNumberFormat="1">
      <alignment horizontal="center" readingOrder="0" vertical="bottom"/>
    </xf>
    <xf borderId="3" fillId="8" fontId="1" numFmtId="168" xfId="0" applyAlignment="1" applyBorder="1" applyFont="1" applyNumberFormat="1">
      <alignment readingOrder="0" vertical="bottom"/>
    </xf>
    <xf borderId="3" fillId="12" fontId="7" numFmtId="167" xfId="0" applyAlignment="1" applyBorder="1" applyFont="1" applyNumberFormat="1">
      <alignment horizontal="center" vertical="bottom"/>
    </xf>
    <xf borderId="6" fillId="7" fontId="7" numFmtId="168" xfId="0" applyAlignment="1" applyBorder="1" applyFont="1" applyNumberFormat="1">
      <alignment horizontal="center" shrinkToFit="0" wrapText="1"/>
    </xf>
    <xf borderId="3" fillId="7" fontId="7" numFmtId="0" xfId="0" applyAlignment="1" applyBorder="1" applyFont="1">
      <alignment horizontal="center" vertical="bottom"/>
    </xf>
    <xf borderId="3" fillId="7" fontId="1" numFmtId="168" xfId="0" applyAlignment="1" applyBorder="1" applyFont="1" applyNumberFormat="1">
      <alignment readingOrder="0" vertical="bottom"/>
    </xf>
    <xf borderId="5" fillId="7" fontId="1" numFmtId="0" xfId="0" applyBorder="1" applyFont="1"/>
    <xf borderId="3" fillId="14" fontId="7" numFmtId="166" xfId="0" applyAlignment="1" applyBorder="1" applyFill="1" applyFont="1" applyNumberFormat="1">
      <alignment horizontal="center" vertical="bottom"/>
    </xf>
    <xf borderId="12" fillId="7" fontId="1" numFmtId="0" xfId="0" applyBorder="1" applyFont="1"/>
    <xf borderId="3" fillId="7" fontId="1" numFmtId="165" xfId="0" applyAlignment="1" applyBorder="1" applyFont="1" applyNumberFormat="1">
      <alignment vertical="bottom"/>
    </xf>
    <xf borderId="3" fillId="7" fontId="7" numFmtId="165" xfId="0" applyAlignment="1" applyBorder="1" applyFont="1" applyNumberFormat="1">
      <alignment horizontal="center" vertical="bottom"/>
    </xf>
    <xf borderId="0" fillId="9" fontId="7" numFmtId="166" xfId="0" applyAlignment="1" applyFont="1" applyNumberFormat="1">
      <alignment horizontal="center" vertical="bottom"/>
    </xf>
    <xf borderId="3" fillId="8" fontId="1" numFmtId="165" xfId="0" applyAlignment="1" applyBorder="1" applyFont="1" applyNumberFormat="1">
      <alignment vertical="bottom"/>
    </xf>
    <xf borderId="3" fillId="8" fontId="7" numFmtId="165" xfId="0" applyAlignment="1" applyBorder="1" applyFont="1" applyNumberFormat="1">
      <alignment horizontal="center" vertical="bottom"/>
    </xf>
    <xf borderId="3" fillId="9" fontId="7" numFmtId="165" xfId="0" applyAlignment="1" applyBorder="1" applyFont="1" applyNumberFormat="1">
      <alignment horizontal="center" vertical="bottom"/>
    </xf>
    <xf borderId="3" fillId="9" fontId="1" numFmtId="165" xfId="0" applyAlignment="1" applyBorder="1" applyFont="1" applyNumberFormat="1">
      <alignment vertical="bottom"/>
    </xf>
    <xf borderId="3" fillId="8" fontId="7" numFmtId="168" xfId="0" applyAlignment="1" applyBorder="1" applyFont="1" applyNumberFormat="1">
      <alignment horizontal="center" readingOrder="0" vertical="bottom"/>
    </xf>
    <xf borderId="0" fillId="0" fontId="1" numFmtId="168" xfId="0" applyAlignment="1" applyFont="1" applyNumberFormat="1">
      <alignment horizontal="right" vertical="bottom"/>
    </xf>
    <xf borderId="0" fillId="0" fontId="1" numFmtId="3" xfId="0" applyAlignment="1" applyFont="1" applyNumberFormat="1">
      <alignment vertical="bottom"/>
    </xf>
    <xf borderId="3" fillId="13" fontId="1" numFmtId="168" xfId="0" applyAlignment="1" applyBorder="1" applyFont="1" applyNumberFormat="1">
      <alignment vertical="bottom"/>
    </xf>
    <xf borderId="3" fillId="11" fontId="9" numFmtId="0" xfId="0" applyAlignment="1" applyBorder="1" applyFont="1">
      <alignment shrinkToFit="0" wrapText="1"/>
    </xf>
    <xf borderId="3" fillId="11" fontId="7" numFmtId="0" xfId="0" applyAlignment="1" applyBorder="1" applyFont="1">
      <alignment horizontal="center" shrinkToFit="0" wrapText="1"/>
    </xf>
    <xf borderId="3" fillId="11" fontId="7" numFmtId="0" xfId="0" applyBorder="1" applyFont="1"/>
    <xf borderId="3" fillId="11" fontId="7" numFmtId="166" xfId="0" applyAlignment="1" applyBorder="1" applyFont="1" applyNumberFormat="1">
      <alignment horizontal="center"/>
    </xf>
    <xf borderId="3" fillId="11" fontId="7" numFmtId="0" xfId="0" applyAlignment="1" applyBorder="1" applyFont="1">
      <alignment horizontal="center"/>
    </xf>
    <xf borderId="3" fillId="11" fontId="10" numFmtId="168" xfId="0" applyAlignment="1" applyBorder="1" applyFont="1" applyNumberFormat="1">
      <alignment horizontal="center"/>
    </xf>
    <xf borderId="3" fillId="11" fontId="1" numFmtId="168" xfId="0" applyBorder="1" applyFont="1" applyNumberFormat="1"/>
    <xf borderId="3" fillId="2" fontId="7" numFmtId="168" xfId="0" applyAlignment="1" applyBorder="1" applyFont="1" applyNumberFormat="1">
      <alignment horizontal="center"/>
    </xf>
    <xf borderId="3" fillId="2" fontId="1" numFmtId="168" xfId="0" applyBorder="1" applyFont="1" applyNumberFormat="1"/>
    <xf borderId="3" fillId="12" fontId="1" numFmtId="168" xfId="0" applyAlignment="1" applyBorder="1" applyFont="1" applyNumberFormat="1">
      <alignment vertical="bottom"/>
    </xf>
    <xf borderId="3" fillId="11" fontId="7" numFmtId="168" xfId="0" applyAlignment="1" applyBorder="1" applyFont="1" applyNumberFormat="1">
      <alignment horizontal="right"/>
    </xf>
    <xf borderId="3" fillId="11" fontId="7" numFmtId="168" xfId="0" applyAlignment="1" applyBorder="1" applyFont="1" applyNumberFormat="1">
      <alignment horizontal="center"/>
    </xf>
    <xf borderId="3" fillId="8" fontId="3" numFmtId="0" xfId="0" applyAlignment="1" applyBorder="1" applyFont="1">
      <alignment shrinkToFit="0" wrapText="1"/>
    </xf>
    <xf borderId="3" fillId="8" fontId="7" numFmtId="0" xfId="0" applyAlignment="1" applyBorder="1" applyFont="1">
      <alignment horizontal="center" shrinkToFit="0" wrapText="1"/>
    </xf>
    <xf borderId="3" fillId="8" fontId="7" numFmtId="0" xfId="0" applyBorder="1" applyFont="1"/>
    <xf borderId="3" fillId="8" fontId="7" numFmtId="0" xfId="0" applyAlignment="1" applyBorder="1" applyFont="1">
      <alignment horizontal="center"/>
    </xf>
    <xf borderId="3" fillId="8" fontId="10" numFmtId="165" xfId="0" applyAlignment="1" applyBorder="1" applyFont="1" applyNumberFormat="1">
      <alignment horizontal="center" shrinkToFit="0" wrapText="0"/>
    </xf>
    <xf borderId="3" fillId="8" fontId="1" numFmtId="168" xfId="0" applyBorder="1" applyFont="1" applyNumberFormat="1"/>
    <xf borderId="3" fillId="8" fontId="10" numFmtId="168" xfId="0" applyAlignment="1" applyBorder="1" applyFont="1" applyNumberFormat="1">
      <alignment horizontal="center"/>
    </xf>
    <xf borderId="3" fillId="10" fontId="1" numFmtId="0" xfId="0" applyBorder="1" applyFont="1"/>
    <xf borderId="3" fillId="13" fontId="1" numFmtId="165" xfId="0" applyBorder="1" applyFont="1" applyNumberFormat="1"/>
    <xf borderId="3" fillId="8" fontId="7" numFmtId="168" xfId="0" applyAlignment="1" applyBorder="1" applyFont="1" applyNumberFormat="1">
      <alignment horizontal="right"/>
    </xf>
    <xf borderId="3" fillId="10" fontId="1" numFmtId="0" xfId="0" applyAlignment="1" applyBorder="1" applyFont="1">
      <alignment vertical="bottom"/>
    </xf>
    <xf borderId="3" fillId="13" fontId="1" numFmtId="0" xfId="0" applyAlignment="1" applyBorder="1" applyFont="1">
      <alignment vertical="bottom"/>
    </xf>
    <xf borderId="6" fillId="11" fontId="5" numFmtId="0" xfId="0" applyAlignment="1" applyBorder="1" applyFont="1">
      <alignment shrinkToFit="0" wrapText="1"/>
    </xf>
    <xf borderId="3" fillId="11" fontId="7" numFmtId="165" xfId="0" applyAlignment="1" applyBorder="1" applyFont="1" applyNumberFormat="1">
      <alignment horizontal="center" vertical="bottom"/>
    </xf>
    <xf borderId="6" fillId="11" fontId="7" numFmtId="168" xfId="0" applyBorder="1" applyFont="1" applyNumberFormat="1"/>
    <xf borderId="5" fillId="11" fontId="7" numFmtId="0" xfId="0" applyAlignment="1" applyBorder="1" applyFont="1">
      <alignment shrinkToFit="0" wrapText="1"/>
    </xf>
    <xf borderId="3" fillId="11" fontId="8" numFmtId="169" xfId="0" applyAlignment="1" applyBorder="1" applyFont="1" applyNumberFormat="1">
      <alignment horizontal="center" vertical="bottom"/>
    </xf>
    <xf borderId="3" fillId="2" fontId="7" numFmtId="4" xfId="0" applyAlignment="1" applyBorder="1" applyFont="1" applyNumberFormat="1">
      <alignment horizontal="center" readingOrder="0" vertical="bottom"/>
    </xf>
    <xf borderId="3" fillId="11" fontId="7" numFmtId="4" xfId="0" applyAlignment="1" applyBorder="1" applyFont="1" applyNumberFormat="1">
      <alignment readingOrder="0" vertical="bottom"/>
    </xf>
    <xf borderId="3" fillId="11" fontId="7" numFmtId="166" xfId="0" applyAlignment="1" applyBorder="1" applyFont="1" applyNumberFormat="1">
      <alignment horizontal="center" readingOrder="0" vertical="bottom"/>
    </xf>
    <xf borderId="3" fillId="2" fontId="1" numFmtId="168" xfId="0" applyAlignment="1" applyBorder="1" applyFont="1" applyNumberFormat="1">
      <alignment vertical="bottom"/>
    </xf>
    <xf borderId="6" fillId="8" fontId="8" numFmtId="168" xfId="0" applyAlignment="1" applyBorder="1" applyFont="1" applyNumberFormat="1">
      <alignment horizontal="center" shrinkToFit="0" wrapText="1"/>
    </xf>
    <xf borderId="3" fillId="10" fontId="1" numFmtId="168" xfId="0" applyAlignment="1" applyBorder="1" applyFont="1" applyNumberFormat="1">
      <alignment vertical="bottom"/>
    </xf>
    <xf borderId="3" fillId="8" fontId="7" numFmtId="165" xfId="0" applyAlignment="1" applyBorder="1" applyFont="1" applyNumberFormat="1">
      <alignment horizontal="center" vertical="bottom"/>
    </xf>
    <xf borderId="3" fillId="10" fontId="7" numFmtId="168" xfId="0" applyAlignment="1" applyBorder="1" applyFont="1" applyNumberFormat="1">
      <alignment horizontal="center" vertical="bottom"/>
    </xf>
    <xf borderId="5" fillId="10" fontId="1" numFmtId="0" xfId="0" applyBorder="1" applyFont="1"/>
    <xf borderId="3" fillId="10" fontId="7" numFmtId="0" xfId="0" applyAlignment="1" applyBorder="1" applyFont="1">
      <alignment vertical="bottom"/>
    </xf>
    <xf borderId="3" fillId="10" fontId="1" numFmtId="166" xfId="0" applyAlignment="1" applyBorder="1" applyFont="1" applyNumberFormat="1">
      <alignment vertical="bottom"/>
    </xf>
    <xf borderId="3" fillId="10" fontId="1" numFmtId="165" xfId="0" applyAlignment="1" applyBorder="1" applyFont="1" applyNumberFormat="1">
      <alignment vertical="bottom"/>
    </xf>
    <xf borderId="3" fillId="10" fontId="7" numFmtId="165" xfId="0" applyAlignment="1" applyBorder="1" applyFont="1" applyNumberFormat="1">
      <alignment horizontal="center" vertical="bottom"/>
    </xf>
    <xf borderId="3" fillId="10" fontId="7" numFmtId="168" xfId="0" applyAlignment="1" applyBorder="1" applyFont="1" applyNumberFormat="1">
      <alignment horizontal="right" vertical="bottom"/>
    </xf>
    <xf borderId="3" fillId="10" fontId="1" numFmtId="168" xfId="0" applyBorder="1" applyFont="1" applyNumberFormat="1"/>
    <xf borderId="0" fillId="0" fontId="11" numFmtId="165" xfId="0" applyAlignment="1" applyFont="1" applyNumberFormat="1">
      <alignment horizontal="right" vertical="bottom"/>
    </xf>
    <xf borderId="6" fillId="11" fontId="5" numFmtId="0" xfId="0" applyBorder="1" applyFont="1"/>
    <xf borderId="6" fillId="11" fontId="8" numFmtId="0" xfId="0" applyAlignment="1" applyBorder="1" applyFont="1">
      <alignment horizontal="center" shrinkToFit="0" wrapText="1"/>
    </xf>
    <xf borderId="12" fillId="11" fontId="7" numFmtId="0" xfId="0" applyBorder="1" applyFont="1"/>
    <xf borderId="3" fillId="8" fontId="7" numFmtId="0" xfId="0" applyAlignment="1" applyBorder="1" applyFont="1">
      <alignment shrinkToFit="0" wrapText="1"/>
    </xf>
    <xf borderId="3" fillId="8" fontId="7" numFmtId="166" xfId="0" applyAlignment="1" applyBorder="1" applyFont="1" applyNumberFormat="1">
      <alignment horizontal="center"/>
    </xf>
    <xf borderId="3" fillId="12" fontId="7" numFmtId="166" xfId="0" applyAlignment="1" applyBorder="1" applyFont="1" applyNumberFormat="1">
      <alignment horizontal="center"/>
    </xf>
    <xf borderId="3" fillId="9" fontId="1" numFmtId="168" xfId="0" applyBorder="1" applyFont="1" applyNumberFormat="1"/>
    <xf borderId="3" fillId="13" fontId="1" numFmtId="168" xfId="0" applyBorder="1" applyFont="1" applyNumberFormat="1"/>
    <xf borderId="3" fillId="8" fontId="1" numFmtId="0" xfId="0" applyBorder="1" applyFont="1"/>
    <xf borderId="3" fillId="8" fontId="7" numFmtId="168" xfId="0" applyAlignment="1" applyBorder="1" applyFont="1" applyNumberFormat="1">
      <alignment horizontal="center" shrinkToFit="0" wrapText="1"/>
    </xf>
    <xf borderId="3" fillId="11" fontId="7" numFmtId="0" xfId="0" applyAlignment="1" applyBorder="1" applyFont="1">
      <alignment shrinkToFit="0" wrapText="1"/>
    </xf>
    <xf borderId="3" fillId="14" fontId="7" numFmtId="166" xfId="0" applyAlignment="1" applyBorder="1" applyFont="1" applyNumberFormat="1">
      <alignment horizontal="center"/>
    </xf>
    <xf borderId="3" fillId="11" fontId="1" numFmtId="0" xfId="0" applyBorder="1" applyFont="1"/>
    <xf borderId="3" fillId="2" fontId="1" numFmtId="0" xfId="0" applyBorder="1" applyFont="1"/>
    <xf borderId="3" fillId="12" fontId="1" numFmtId="0" xfId="0" applyBorder="1" applyFont="1"/>
    <xf borderId="3" fillId="11" fontId="7" numFmtId="168" xfId="0" applyAlignment="1" applyBorder="1" applyFont="1" applyNumberFormat="1">
      <alignment horizontal="center" shrinkToFit="0" wrapText="1"/>
    </xf>
    <xf borderId="3" fillId="12" fontId="1" numFmtId="167" xfId="0" applyBorder="1" applyFont="1" applyNumberFormat="1"/>
    <xf borderId="3" fillId="8" fontId="10" numFmtId="168" xfId="0" applyAlignment="1" applyBorder="1" applyFont="1" applyNumberFormat="1">
      <alignment horizontal="center" shrinkToFit="0" wrapText="1"/>
    </xf>
    <xf borderId="3" fillId="9" fontId="1" numFmtId="0" xfId="0" applyBorder="1" applyFont="1"/>
    <xf borderId="3" fillId="13" fontId="1" numFmtId="0" xfId="0" applyBorder="1" applyFont="1"/>
    <xf borderId="3" fillId="12" fontId="7" numFmtId="0" xfId="0" applyAlignment="1" applyBorder="1" applyFont="1">
      <alignment horizontal="center" vertical="bottom"/>
    </xf>
    <xf borderId="3" fillId="11" fontId="10" numFmtId="168" xfId="0" applyAlignment="1" applyBorder="1" applyFont="1" applyNumberFormat="1">
      <alignment horizontal="center" vertical="bottom"/>
    </xf>
    <xf borderId="3" fillId="11" fontId="1" numFmtId="165" xfId="0" applyBorder="1" applyFont="1" applyNumberFormat="1"/>
    <xf borderId="3" fillId="9" fontId="10" numFmtId="168" xfId="0" applyAlignment="1" applyBorder="1" applyFont="1" applyNumberFormat="1">
      <alignment horizontal="center" shrinkToFit="0" wrapText="1"/>
    </xf>
    <xf borderId="3" fillId="9" fontId="1" numFmtId="165" xfId="0" applyBorder="1" applyFont="1" applyNumberFormat="1"/>
    <xf borderId="3" fillId="13" fontId="1" numFmtId="4" xfId="0" applyBorder="1" applyFont="1" applyNumberFormat="1"/>
    <xf borderId="6" fillId="9" fontId="3" numFmtId="0" xfId="0" applyAlignment="1" applyBorder="1" applyFont="1">
      <alignment shrinkToFit="0" wrapText="1"/>
    </xf>
    <xf borderId="6" fillId="9" fontId="7" numFmtId="0" xfId="0" applyAlignment="1" applyBorder="1" applyFont="1">
      <alignment horizontal="center" shrinkToFit="0" wrapText="1"/>
    </xf>
    <xf borderId="3" fillId="9" fontId="7" numFmtId="0" xfId="0" applyAlignment="1" applyBorder="1" applyFont="1">
      <alignment vertical="bottom"/>
    </xf>
    <xf borderId="6" fillId="9" fontId="7" numFmtId="168" xfId="0" applyAlignment="1" applyBorder="1" applyFont="1" applyNumberFormat="1">
      <alignment horizontal="center" shrinkToFit="0" wrapText="1"/>
    </xf>
    <xf borderId="3" fillId="9" fontId="7" numFmtId="168" xfId="0" applyAlignment="1" applyBorder="1" applyFont="1" applyNumberFormat="1">
      <alignment horizontal="center" shrinkToFit="0" wrapText="1"/>
    </xf>
    <xf borderId="6" fillId="9" fontId="7" numFmtId="0" xfId="0" applyBorder="1" applyFont="1"/>
    <xf borderId="5" fillId="9" fontId="7" numFmtId="0" xfId="0" applyBorder="1" applyFont="1"/>
    <xf borderId="3" fillId="9" fontId="7" numFmtId="0" xfId="0" applyBorder="1" applyFont="1"/>
    <xf borderId="3" fillId="9" fontId="7" numFmtId="167" xfId="0" applyAlignment="1" applyBorder="1" applyFont="1" applyNumberFormat="1">
      <alignment horizontal="center" vertical="bottom"/>
    </xf>
    <xf borderId="3" fillId="9" fontId="1" numFmtId="165" xfId="0" applyBorder="1" applyFont="1" applyNumberFormat="1"/>
    <xf borderId="3" fillId="9" fontId="7" numFmtId="165" xfId="0" applyAlignment="1" applyBorder="1" applyFont="1" applyNumberFormat="1">
      <alignment horizontal="center" shrinkToFit="0" wrapText="1"/>
    </xf>
    <xf borderId="5" fillId="9" fontId="1" numFmtId="0" xfId="0" applyBorder="1" applyFont="1"/>
    <xf borderId="16" fillId="0" fontId="4" numFmtId="0" xfId="0" applyBorder="1" applyFont="1"/>
    <xf borderId="12" fillId="9" fontId="1" numFmtId="0" xfId="0" applyBorder="1" applyFont="1"/>
    <xf borderId="1" fillId="15" fontId="1" numFmtId="0" xfId="0" applyBorder="1" applyFill="1" applyFont="1"/>
    <xf borderId="2" fillId="15" fontId="2" numFmtId="0" xfId="0" applyAlignment="1" applyBorder="1" applyFont="1">
      <alignment horizontal="right" readingOrder="0"/>
    </xf>
    <xf borderId="1" fillId="15" fontId="3" numFmtId="0" xfId="0" applyAlignment="1" applyBorder="1" applyFont="1">
      <alignment horizontal="center"/>
    </xf>
    <xf borderId="2" fillId="15" fontId="1" numFmtId="0" xfId="0" applyBorder="1" applyFont="1"/>
    <xf borderId="4" fillId="15" fontId="1" numFmtId="0" xfId="0" applyBorder="1" applyFont="1"/>
    <xf borderId="3" fillId="15" fontId="1" numFmtId="168" xfId="0" applyAlignment="1" applyBorder="1" applyFont="1" applyNumberFormat="1">
      <alignment vertical="bottom"/>
    </xf>
    <xf borderId="3" fillId="15" fontId="3" numFmtId="168" xfId="0" applyAlignment="1" applyBorder="1" applyFont="1" applyNumberFormat="1">
      <alignment horizontal="center" vertical="bottom"/>
    </xf>
    <xf borderId="3" fillId="15" fontId="1" numFmtId="0" xfId="0" applyAlignment="1" applyBorder="1" applyFont="1">
      <alignment vertical="bottom"/>
    </xf>
    <xf borderId="3" fillId="15" fontId="3" numFmtId="0" xfId="0" applyAlignment="1" applyBorder="1" applyFont="1">
      <alignment horizontal="center" vertical="bottom"/>
    </xf>
    <xf borderId="1" fillId="16" fontId="1" numFmtId="0" xfId="0" applyBorder="1" applyFill="1" applyFont="1"/>
    <xf borderId="2" fillId="16" fontId="1" numFmtId="0" xfId="0" applyBorder="1" applyFont="1"/>
    <xf borderId="4" fillId="16" fontId="1" numFmtId="0" xfId="0" applyBorder="1" applyFont="1"/>
    <xf borderId="3" fillId="16" fontId="1" numFmtId="0" xfId="0" applyAlignment="1" applyBorder="1" applyFont="1">
      <alignment vertical="bottom"/>
    </xf>
    <xf borderId="3" fillId="16" fontId="3" numFmtId="0" xfId="0" applyAlignment="1" applyBorder="1" applyFont="1">
      <alignment horizontal="center" vertical="bottom"/>
    </xf>
    <xf borderId="3" fillId="16" fontId="1" numFmtId="0" xfId="0" applyBorder="1" applyFont="1"/>
    <xf borderId="1" fillId="16" fontId="3" numFmtId="0" xfId="0" applyAlignment="1" applyBorder="1" applyFont="1">
      <alignment horizontal="center"/>
    </xf>
    <xf borderId="2" fillId="0" fontId="4" numFmtId="0" xfId="0" applyBorder="1" applyFont="1"/>
    <xf borderId="1" fillId="16" fontId="6" numFmtId="0" xfId="0" applyAlignment="1" applyBorder="1" applyFont="1">
      <alignment horizontal="center"/>
    </xf>
    <xf borderId="3" fillId="15" fontId="3" numFmtId="168" xfId="0" applyAlignment="1" applyBorder="1" applyFont="1" applyNumberFormat="1">
      <alignment horizontal="center"/>
    </xf>
    <xf borderId="1" fillId="15" fontId="3" numFmtId="168" xfId="0" applyAlignment="1" applyBorder="1" applyFont="1" applyNumberFormat="1">
      <alignment horizontal="center"/>
    </xf>
    <xf borderId="17" fillId="17" fontId="1" numFmtId="0" xfId="0" applyAlignment="1" applyBorder="1" applyFill="1" applyFont="1">
      <alignment vertical="bottom"/>
    </xf>
    <xf borderId="1" fillId="11" fontId="1" numFmtId="0" xfId="0" applyBorder="1" applyFont="1"/>
    <xf borderId="2" fillId="11" fontId="1" numFmtId="0" xfId="0" applyBorder="1" applyFont="1"/>
    <xf borderId="4" fillId="11" fontId="1" numFmtId="0" xfId="0" applyBorder="1" applyFont="1"/>
    <xf borderId="1" fillId="11" fontId="1" numFmtId="168" xfId="0" applyBorder="1" applyFont="1" applyNumberFormat="1"/>
    <xf borderId="2" fillId="11" fontId="1" numFmtId="168" xfId="0" applyBorder="1" applyFont="1" applyNumberFormat="1"/>
    <xf borderId="4" fillId="11" fontId="1" numFmtId="168" xfId="0" applyBorder="1" applyFont="1" applyNumberFormat="1"/>
    <xf borderId="18" fillId="17" fontId="1" numFmtId="168" xfId="0" applyBorder="1" applyFont="1" applyNumberFormat="1"/>
    <xf borderId="19" fillId="0" fontId="4" numFmtId="0" xfId="0" applyBorder="1" applyFont="1"/>
    <xf borderId="17" fillId="17" fontId="1" numFmtId="168" xfId="0" applyBorder="1" applyFont="1" applyNumberFormat="1"/>
    <xf borderId="0" fillId="0" fontId="1" numFmtId="168" xfId="0" applyAlignment="1" applyFont="1" applyNumberFormat="1">
      <alignment vertical="bottom"/>
    </xf>
    <xf borderId="0" fillId="0" fontId="1" numFmtId="168" xfId="0" applyFont="1" applyNumberFormat="1"/>
    <xf borderId="19" fillId="17" fontId="1" numFmtId="0" xfId="0" applyAlignment="1" applyBorder="1" applyFont="1">
      <alignment vertical="bottom"/>
    </xf>
    <xf borderId="6" fillId="8" fontId="8" numFmtId="0" xfId="0" applyAlignment="1" applyBorder="1" applyFont="1">
      <alignment horizontal="center" shrinkToFit="0" wrapText="1"/>
    </xf>
    <xf borderId="3" fillId="8" fontId="7" numFmtId="168" xfId="0" applyAlignment="1" applyBorder="1" applyFont="1" applyNumberFormat="1">
      <alignment horizontal="center"/>
    </xf>
    <xf borderId="0" fillId="0" fontId="3" numFmtId="168" xfId="0" applyAlignment="1" applyFont="1" applyNumberFormat="1">
      <alignment horizontal="center"/>
    </xf>
    <xf borderId="3" fillId="18" fontId="1" numFmtId="0" xfId="0" applyBorder="1" applyFill="1" applyFont="1"/>
    <xf borderId="3" fillId="18" fontId="3" numFmtId="0" xfId="0" applyAlignment="1" applyBorder="1" applyFont="1">
      <alignment vertical="bottom"/>
    </xf>
    <xf borderId="3" fillId="18" fontId="1" numFmtId="0" xfId="0" applyAlignment="1" applyBorder="1" applyFont="1">
      <alignment vertical="bottom"/>
    </xf>
    <xf borderId="1" fillId="18" fontId="3" numFmtId="0" xfId="0" applyAlignment="1" applyBorder="1" applyFont="1">
      <alignment horizontal="center"/>
    </xf>
    <xf borderId="3" fillId="18" fontId="3" numFmtId="0" xfId="0" applyAlignment="1" applyBorder="1" applyFont="1">
      <alignment horizontal="center" vertical="bottom"/>
    </xf>
    <xf borderId="11" fillId="4" fontId="12" numFmtId="0" xfId="0" applyAlignment="1" applyBorder="1" applyFont="1">
      <alignment horizontal="center" shrinkToFit="0" textRotation="90" wrapText="1"/>
    </xf>
    <xf borderId="6" fillId="19" fontId="7" numFmtId="0" xfId="0" applyAlignment="1" applyBorder="1" applyFill="1" applyFont="1">
      <alignment vertical="bottom"/>
    </xf>
    <xf borderId="3" fillId="19" fontId="1" numFmtId="0" xfId="0" applyAlignment="1" applyBorder="1" applyFont="1">
      <alignment vertical="bottom"/>
    </xf>
    <xf borderId="3" fillId="19" fontId="7" numFmtId="0" xfId="0" applyAlignment="1" applyBorder="1" applyFont="1">
      <alignment vertical="bottom"/>
    </xf>
    <xf borderId="3" fillId="19" fontId="1" numFmtId="168" xfId="0" applyAlignment="1" applyBorder="1" applyFont="1" applyNumberFormat="1">
      <alignment vertical="bottom"/>
    </xf>
    <xf borderId="3" fillId="19" fontId="7" numFmtId="168" xfId="0" applyAlignment="1" applyBorder="1" applyFont="1" applyNumberFormat="1">
      <alignment horizontal="right" vertical="bottom"/>
    </xf>
    <xf borderId="6" fillId="19" fontId="7" numFmtId="168" xfId="0" applyAlignment="1" applyBorder="1" applyFont="1" applyNumberFormat="1">
      <alignment horizontal="center"/>
    </xf>
    <xf borderId="6" fillId="19" fontId="3" numFmtId="0" xfId="0" applyAlignment="1" applyBorder="1" applyFont="1">
      <alignment horizontal="center"/>
    </xf>
    <xf borderId="20" fillId="19" fontId="7" numFmtId="0" xfId="0" applyAlignment="1" applyBorder="1" applyFont="1">
      <alignment horizontal="center"/>
    </xf>
    <xf borderId="3" fillId="8" fontId="13" numFmtId="0" xfId="0" applyAlignment="1" applyBorder="1" applyFont="1">
      <alignment vertical="bottom"/>
    </xf>
    <xf borderId="3" fillId="8" fontId="13" numFmtId="165" xfId="0" applyAlignment="1" applyBorder="1" applyFont="1" applyNumberFormat="1">
      <alignment horizontal="right" vertical="bottom"/>
    </xf>
    <xf borderId="3" fillId="8" fontId="13" numFmtId="165" xfId="0" applyAlignment="1" applyBorder="1" applyFont="1" applyNumberFormat="1">
      <alignment horizontal="center" vertical="bottom"/>
    </xf>
    <xf borderId="3" fillId="8" fontId="13" numFmtId="0" xfId="0" applyAlignment="1" applyBorder="1" applyFont="1">
      <alignment horizontal="center" vertical="bottom"/>
    </xf>
    <xf borderId="3" fillId="15" fontId="7" numFmtId="168" xfId="0" applyAlignment="1" applyBorder="1" applyFont="1" applyNumberFormat="1">
      <alignment horizontal="right" vertical="bottom"/>
    </xf>
    <xf borderId="3" fillId="15" fontId="7" numFmtId="168" xfId="0" applyAlignment="1" applyBorder="1" applyFont="1" applyNumberFormat="1">
      <alignment horizontal="center" vertical="bottom"/>
    </xf>
    <xf borderId="21" fillId="15" fontId="7" numFmtId="0" xfId="0" applyAlignment="1" applyBorder="1" applyFont="1">
      <alignment horizontal="center" vertical="bottom"/>
    </xf>
    <xf borderId="22" fillId="15" fontId="3" numFmtId="0" xfId="0" applyAlignment="1" applyBorder="1" applyFont="1">
      <alignment horizontal="center"/>
    </xf>
    <xf borderId="23" fillId="0" fontId="4" numFmtId="0" xfId="0" applyBorder="1" applyFont="1"/>
    <xf borderId="17" fillId="17" fontId="1" numFmtId="0" xfId="0" applyBorder="1" applyFont="1"/>
    <xf borderId="24" fillId="18" fontId="3" numFmtId="0" xfId="0" applyAlignment="1" applyBorder="1" applyFont="1">
      <alignment horizontal="center"/>
    </xf>
    <xf borderId="25" fillId="0" fontId="4" numFmtId="0" xfId="0" applyBorder="1" applyFont="1"/>
    <xf borderId="20" fillId="4" fontId="6" numFmtId="0" xfId="0" applyAlignment="1" applyBorder="1" applyFont="1">
      <alignment horizontal="center" textRotation="90"/>
    </xf>
    <xf borderId="3" fillId="20" fontId="1" numFmtId="0" xfId="0" applyAlignment="1" applyBorder="1" applyFill="1" applyFont="1">
      <alignment vertical="bottom"/>
    </xf>
    <xf borderId="3" fillId="21" fontId="1" numFmtId="0" xfId="0" applyAlignment="1" applyBorder="1" applyFill="1" applyFont="1">
      <alignment vertical="bottom"/>
    </xf>
    <xf borderId="6" fillId="8" fontId="7" numFmtId="168" xfId="0" applyBorder="1" applyFont="1" applyNumberFormat="1"/>
    <xf borderId="6" fillId="8" fontId="1" numFmtId="0" xfId="0" applyBorder="1" applyFont="1"/>
    <xf borderId="6" fillId="4" fontId="7" numFmtId="0" xfId="0" applyAlignment="1" applyBorder="1" applyFont="1">
      <alignment vertical="bottom"/>
    </xf>
    <xf borderId="3" fillId="4" fontId="7" numFmtId="0" xfId="0" applyAlignment="1" applyBorder="1" applyFont="1">
      <alignment vertical="bottom"/>
    </xf>
    <xf borderId="3" fillId="4" fontId="1" numFmtId="168" xfId="0" applyAlignment="1" applyBorder="1" applyFont="1" applyNumberFormat="1">
      <alignment vertical="bottom"/>
    </xf>
    <xf borderId="3" fillId="4" fontId="7" numFmtId="168" xfId="0" applyAlignment="1" applyBorder="1" applyFont="1" applyNumberFormat="1">
      <alignment horizontal="right" vertical="bottom"/>
    </xf>
    <xf borderId="6" fillId="4" fontId="1" numFmtId="168" xfId="0" applyBorder="1" applyFont="1" applyNumberFormat="1"/>
    <xf borderId="6" fillId="4" fontId="7" numFmtId="0" xfId="0" applyBorder="1" applyFont="1"/>
    <xf borderId="6" fillId="4" fontId="7" numFmtId="0" xfId="0" applyAlignment="1" applyBorder="1" applyFont="1">
      <alignment horizontal="center"/>
    </xf>
    <xf borderId="6" fillId="19" fontId="7" numFmtId="0" xfId="0" applyBorder="1" applyFont="1"/>
    <xf borderId="6" fillId="19" fontId="7" numFmtId="0" xfId="0" applyAlignment="1" applyBorder="1" applyFont="1">
      <alignment horizontal="center"/>
    </xf>
    <xf borderId="3" fillId="0" fontId="1" numFmtId="0" xfId="0" applyBorder="1" applyFont="1"/>
    <xf borderId="6" fillId="4" fontId="1" numFmtId="0" xfId="0" applyBorder="1" applyFont="1"/>
    <xf borderId="26" fillId="0" fontId="4" numFmtId="0" xfId="0" applyBorder="1" applyFont="1"/>
    <xf borderId="3" fillId="22" fontId="7" numFmtId="0" xfId="0" applyAlignment="1" applyBorder="1" applyFill="1" applyFont="1">
      <alignment vertical="bottom"/>
    </xf>
    <xf borderId="3" fillId="22" fontId="1" numFmtId="0" xfId="0" applyAlignment="1" applyBorder="1" applyFont="1">
      <alignment vertical="bottom"/>
    </xf>
    <xf borderId="3" fillId="22" fontId="1" numFmtId="168" xfId="0" applyAlignment="1" applyBorder="1" applyFont="1" applyNumberFormat="1">
      <alignment vertical="bottom"/>
    </xf>
    <xf borderId="27" fillId="4" fontId="1" numFmtId="0" xfId="0" applyAlignment="1" applyBorder="1" applyFont="1">
      <alignment vertical="bottom"/>
    </xf>
    <xf borderId="1" fillId="18" fontId="1" numFmtId="0" xfId="0" applyBorder="1" applyFont="1"/>
    <xf borderId="2" fillId="18" fontId="1" numFmtId="0" xfId="0" applyBorder="1" applyFont="1"/>
    <xf borderId="4" fillId="18" fontId="1" numFmtId="0" xfId="0" applyBorder="1" applyFont="1"/>
    <xf borderId="3" fillId="18" fontId="1" numFmtId="168" xfId="0" applyAlignment="1" applyBorder="1" applyFont="1" applyNumberFormat="1">
      <alignment vertical="bottom"/>
    </xf>
    <xf borderId="3" fillId="18" fontId="1" numFmtId="168" xfId="0" applyBorder="1" applyFont="1" applyNumberFormat="1"/>
    <xf borderId="3" fillId="5" fontId="1" numFmtId="0" xfId="0" applyAlignment="1" applyBorder="1" applyFont="1">
      <alignment vertical="bottom"/>
    </xf>
    <xf borderId="3" fillId="20" fontId="3" numFmtId="0" xfId="0" applyAlignment="1" applyBorder="1" applyFont="1">
      <alignment horizontal="center" vertical="bottom"/>
    </xf>
    <xf borderId="17" fillId="4" fontId="1" numFmtId="0" xfId="0" applyAlignment="1" applyBorder="1" applyFont="1">
      <alignment vertical="bottom"/>
    </xf>
    <xf borderId="3" fillId="21" fontId="1" numFmtId="168" xfId="0" applyAlignment="1" applyBorder="1" applyFont="1" applyNumberFormat="1">
      <alignment vertical="bottom"/>
    </xf>
    <xf borderId="3" fillId="0" fontId="1" numFmtId="0" xfId="0" applyAlignment="1" applyBorder="1" applyFont="1">
      <alignment vertical="bottom"/>
    </xf>
    <xf borderId="3" fillId="0" fontId="1" numFmtId="168" xfId="0" applyAlignment="1" applyBorder="1" applyFont="1" applyNumberFormat="1">
      <alignment vertical="bottom"/>
    </xf>
    <xf borderId="3" fillId="0" fontId="3" numFmtId="168" xfId="0" applyAlignment="1" applyBorder="1" applyFont="1" applyNumberFormat="1">
      <alignment horizontal="center" vertical="bottom"/>
    </xf>
    <xf borderId="3" fillId="0" fontId="1" numFmtId="168" xfId="0" applyBorder="1" applyFont="1" applyNumberFormat="1"/>
    <xf borderId="3" fillId="0" fontId="3" numFmtId="168" xfId="0" applyAlignment="1" applyBorder="1" applyFont="1" applyNumberFormat="1">
      <alignment horizontal="center"/>
    </xf>
    <xf borderId="6" fillId="4" fontId="1" numFmtId="0" xfId="0" applyAlignment="1" applyBorder="1" applyFont="1">
      <alignment vertical="bottom"/>
    </xf>
    <xf borderId="6" fillId="11" fontId="7" numFmtId="0" xfId="0" applyAlignment="1" applyBorder="1" applyFont="1">
      <alignment vertical="bottom"/>
    </xf>
    <xf borderId="3" fillId="20" fontId="1" numFmtId="168" xfId="0" applyAlignment="1" applyBorder="1" applyFont="1" applyNumberFormat="1">
      <alignment vertical="bottom"/>
    </xf>
    <xf borderId="6" fillId="19" fontId="14" numFmtId="0" xfId="0" applyAlignment="1" applyBorder="1" applyFont="1">
      <alignment horizontal="center"/>
    </xf>
    <xf borderId="6" fillId="11" fontId="1" numFmtId="168" xfId="0" applyBorder="1" applyFont="1" applyNumberFormat="1"/>
    <xf borderId="6" fillId="11" fontId="1" numFmtId="0" xfId="0" applyBorder="1" applyFont="1"/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right" vertical="bottom"/>
    </xf>
    <xf borderId="0" fillId="0" fontId="1" numFmtId="165" xfId="0" applyAlignment="1" applyFont="1" applyNumberFormat="1">
      <alignment horizontal="center" vertical="bottom"/>
    </xf>
    <xf borderId="0" fillId="0" fontId="1" numFmtId="2" xfId="0" applyAlignment="1" applyFont="1" applyNumberFormat="1">
      <alignment vertical="bottom"/>
    </xf>
    <xf borderId="0" fillId="0" fontId="1" numFmtId="9" xfId="0" applyAlignment="1" applyFont="1" applyNumberFormat="1">
      <alignment vertical="bottom"/>
    </xf>
    <xf borderId="0" fillId="0" fontId="1" numFmtId="9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3.13"/>
    <col customWidth="1" min="2" max="2" width="28.88"/>
    <col customWidth="1" min="3" max="3" width="8.88"/>
    <col customWidth="1" min="4" max="4" width="7.0"/>
    <col customWidth="1" min="5" max="5" width="5.75"/>
    <col customWidth="1" min="6" max="6" width="6.0"/>
    <col customWidth="1" min="7" max="7" width="38.0"/>
    <col hidden="1" min="9" max="9" width="12.63"/>
    <col customWidth="1" min="24" max="24" width="13.0"/>
    <col customWidth="1" min="26" max="26" width="25.5"/>
    <col hidden="1" min="27" max="28" width="12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1"/>
      <c r="AD2" s="1"/>
      <c r="AE2" s="1"/>
      <c r="AF2" s="1"/>
      <c r="AG2" s="1"/>
      <c r="AH2" s="1"/>
      <c r="AI2" s="1"/>
      <c r="AJ2" s="1"/>
      <c r="AK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1"/>
      <c r="AC3" s="1"/>
      <c r="AD3" s="1"/>
      <c r="AE3" s="1"/>
      <c r="AF3" s="1"/>
      <c r="AG3" s="1"/>
      <c r="AH3" s="1"/>
      <c r="AI3" s="1"/>
      <c r="AJ3" s="1"/>
      <c r="AK3" s="1"/>
    </row>
    <row r="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1"/>
      <c r="AC4" s="1"/>
      <c r="AD4" s="1"/>
      <c r="AE4" s="1"/>
      <c r="AF4" s="1"/>
      <c r="AG4" s="1"/>
      <c r="AH4" s="1"/>
      <c r="AI4" s="1"/>
      <c r="AJ4" s="1"/>
      <c r="AK4" s="1"/>
    </row>
    <row r="5">
      <c r="A5" s="1"/>
      <c r="B5" s="1"/>
      <c r="C5" s="3"/>
      <c r="D5" s="4"/>
      <c r="E5" s="4"/>
      <c r="F5" s="4"/>
      <c r="G5" s="5" t="s">
        <v>0</v>
      </c>
      <c r="H5" s="4"/>
      <c r="I5" s="4"/>
      <c r="J5" s="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7">
        <v>46143.0</v>
      </c>
      <c r="AA5" s="2"/>
      <c r="AB5" s="1"/>
      <c r="AC5" s="1"/>
      <c r="AD5" s="1"/>
      <c r="AE5" s="1"/>
      <c r="AF5" s="1"/>
      <c r="AG5" s="1"/>
      <c r="AH5" s="1"/>
      <c r="AI5" s="1"/>
      <c r="AJ5" s="1"/>
      <c r="AK5" s="1"/>
    </row>
    <row r="6">
      <c r="A6" s="8"/>
      <c r="B6" s="9" t="s">
        <v>1</v>
      </c>
      <c r="C6" s="10"/>
      <c r="D6" s="10" t="s">
        <v>2</v>
      </c>
      <c r="E6" s="11"/>
      <c r="F6" s="12"/>
      <c r="G6" s="13" t="s">
        <v>3</v>
      </c>
      <c r="H6" s="14" t="s">
        <v>4</v>
      </c>
      <c r="I6" s="15"/>
      <c r="J6" s="14" t="s">
        <v>5</v>
      </c>
      <c r="K6" s="15"/>
      <c r="L6" s="16" t="s">
        <v>6</v>
      </c>
      <c r="M6" s="16" t="s">
        <v>7</v>
      </c>
      <c r="N6" s="16" t="s">
        <v>8</v>
      </c>
      <c r="O6" s="16" t="s">
        <v>9</v>
      </c>
      <c r="P6" s="17"/>
      <c r="Q6" s="17"/>
      <c r="R6" s="16" t="s">
        <v>10</v>
      </c>
      <c r="S6" s="18" t="s">
        <v>11</v>
      </c>
      <c r="T6" s="18" t="s">
        <v>12</v>
      </c>
      <c r="U6" s="18" t="s">
        <v>13</v>
      </c>
      <c r="V6" s="16">
        <v>2025.0</v>
      </c>
      <c r="W6" s="16">
        <v>2026.0</v>
      </c>
      <c r="X6" s="19" t="s">
        <v>14</v>
      </c>
      <c r="Y6" s="19" t="s">
        <v>15</v>
      </c>
      <c r="Z6" s="19" t="s">
        <v>16</v>
      </c>
      <c r="AA6" s="20" t="s">
        <v>17</v>
      </c>
      <c r="AB6" s="21"/>
      <c r="AC6" s="1"/>
      <c r="AD6" s="1"/>
      <c r="AE6" s="1"/>
      <c r="AF6" s="1"/>
      <c r="AG6" s="1"/>
      <c r="AH6" s="1"/>
      <c r="AI6" s="1"/>
      <c r="AJ6" s="1"/>
      <c r="AK6" s="1"/>
    </row>
    <row r="7">
      <c r="A7" s="22"/>
      <c r="B7" s="23" t="s">
        <v>18</v>
      </c>
      <c r="C7" s="24" t="s">
        <v>19</v>
      </c>
      <c r="D7" s="25"/>
      <c r="E7" s="24" t="s">
        <v>20</v>
      </c>
      <c r="F7" s="15"/>
      <c r="G7" s="23" t="s">
        <v>21</v>
      </c>
      <c r="H7" s="26" t="s">
        <v>22</v>
      </c>
      <c r="I7" s="26" t="s">
        <v>23</v>
      </c>
      <c r="J7" s="27" t="s">
        <v>24</v>
      </c>
      <c r="K7" s="27" t="s">
        <v>25</v>
      </c>
      <c r="L7" s="27" t="s">
        <v>26</v>
      </c>
      <c r="M7" s="27" t="s">
        <v>27</v>
      </c>
      <c r="N7" s="27" t="s">
        <v>28</v>
      </c>
      <c r="O7" s="27" t="s">
        <v>28</v>
      </c>
      <c r="P7" s="27" t="s">
        <v>29</v>
      </c>
      <c r="Q7" s="27" t="s">
        <v>30</v>
      </c>
      <c r="R7" s="27" t="s">
        <v>28</v>
      </c>
      <c r="S7" s="18" t="s">
        <v>31</v>
      </c>
      <c r="T7" s="28"/>
      <c r="U7" s="28"/>
      <c r="V7" s="29" t="s">
        <v>32</v>
      </c>
      <c r="W7" s="17"/>
      <c r="X7" s="30"/>
      <c r="Y7" s="30"/>
      <c r="Z7" s="30"/>
      <c r="AA7" s="31"/>
      <c r="AB7" s="32"/>
      <c r="AC7" s="1"/>
      <c r="AD7" s="1"/>
      <c r="AE7" s="1"/>
      <c r="AF7" s="1"/>
      <c r="AG7" s="1"/>
      <c r="AH7" s="1"/>
      <c r="AI7" s="1"/>
      <c r="AJ7" s="1"/>
      <c r="AK7" s="1"/>
    </row>
    <row r="8">
      <c r="A8" s="33" t="s">
        <v>33</v>
      </c>
      <c r="B8" s="34"/>
      <c r="C8" s="35" t="s">
        <v>34</v>
      </c>
      <c r="D8" s="35" t="s">
        <v>35</v>
      </c>
      <c r="E8" s="35" t="s">
        <v>34</v>
      </c>
      <c r="F8" s="35" t="s">
        <v>35</v>
      </c>
      <c r="G8" s="34"/>
      <c r="H8" s="34"/>
      <c r="I8" s="34"/>
      <c r="J8" s="34"/>
      <c r="K8" s="34"/>
      <c r="L8" s="36" t="s">
        <v>36</v>
      </c>
      <c r="M8" s="36" t="s">
        <v>36</v>
      </c>
      <c r="N8" s="36" t="s">
        <v>36</v>
      </c>
      <c r="O8" s="36" t="s">
        <v>36</v>
      </c>
      <c r="P8" s="36" t="s">
        <v>37</v>
      </c>
      <c r="Q8" s="36" t="s">
        <v>38</v>
      </c>
      <c r="R8" s="36" t="s">
        <v>39</v>
      </c>
      <c r="S8" s="37"/>
      <c r="T8" s="37"/>
      <c r="U8" s="28"/>
      <c r="V8" s="36" t="s">
        <v>36</v>
      </c>
      <c r="W8" s="38"/>
      <c r="X8" s="34"/>
      <c r="Y8" s="34"/>
      <c r="Z8" s="34"/>
      <c r="AA8" s="39"/>
      <c r="AB8" s="40"/>
      <c r="AC8" s="1"/>
      <c r="AD8" s="1"/>
      <c r="AE8" s="1"/>
      <c r="AF8" s="1"/>
      <c r="AG8" s="1"/>
      <c r="AH8" s="1"/>
      <c r="AI8" s="1"/>
      <c r="AJ8" s="1"/>
      <c r="AK8" s="1"/>
    </row>
    <row r="9">
      <c r="A9" s="41"/>
      <c r="B9" s="42" t="s">
        <v>40</v>
      </c>
      <c r="C9" s="43">
        <v>5.0</v>
      </c>
      <c r="D9" s="43">
        <v>0.0</v>
      </c>
      <c r="E9" s="43">
        <v>0.0</v>
      </c>
      <c r="F9" s="43">
        <v>0.0</v>
      </c>
      <c r="G9" s="44" t="s">
        <v>41</v>
      </c>
      <c r="H9" s="45" t="s">
        <v>42</v>
      </c>
      <c r="I9" s="45" t="s">
        <v>43</v>
      </c>
      <c r="J9" s="46">
        <v>42807.0</v>
      </c>
      <c r="K9" s="47">
        <v>43451.0</v>
      </c>
      <c r="L9" s="48">
        <v>9368.92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50"/>
      <c r="X9" s="51">
        <f t="shared" ref="X9:X27" si="1">SUM(L9:U9)</f>
        <v>9368.92</v>
      </c>
      <c r="Y9" s="52">
        <f>SUM(X9:X12)</f>
        <v>233634.03</v>
      </c>
      <c r="Z9" s="53" t="s">
        <v>40</v>
      </c>
      <c r="AA9" s="43">
        <v>5.0</v>
      </c>
      <c r="AB9" s="43">
        <v>0.0</v>
      </c>
      <c r="AC9" s="1"/>
      <c r="AD9" s="1"/>
      <c r="AE9" s="1"/>
      <c r="AF9" s="1"/>
      <c r="AG9" s="1"/>
      <c r="AH9" s="1"/>
      <c r="AI9" s="1"/>
      <c r="AJ9" s="1"/>
      <c r="AK9" s="1"/>
    </row>
    <row r="10">
      <c r="A10" s="41"/>
      <c r="B10" s="54" t="s">
        <v>44</v>
      </c>
      <c r="C10" s="30"/>
      <c r="D10" s="30"/>
      <c r="E10" s="30"/>
      <c r="F10" s="30"/>
      <c r="G10" s="44" t="s">
        <v>45</v>
      </c>
      <c r="H10" s="30"/>
      <c r="I10" s="30"/>
      <c r="J10" s="47">
        <v>43021.0</v>
      </c>
      <c r="K10" s="47">
        <v>43384.0</v>
      </c>
      <c r="L10" s="50"/>
      <c r="M10" s="50"/>
      <c r="N10" s="48">
        <v>5992.0</v>
      </c>
      <c r="O10" s="49"/>
      <c r="P10" s="49"/>
      <c r="Q10" s="49"/>
      <c r="R10" s="49"/>
      <c r="S10" s="49"/>
      <c r="T10" s="49"/>
      <c r="U10" s="49"/>
      <c r="V10" s="49"/>
      <c r="W10" s="50"/>
      <c r="X10" s="51">
        <f t="shared" si="1"/>
        <v>5992</v>
      </c>
      <c r="Y10" s="30"/>
      <c r="Z10" s="30"/>
      <c r="AA10" s="30"/>
      <c r="AB10" s="30"/>
      <c r="AC10" s="1"/>
      <c r="AD10" s="1"/>
      <c r="AE10" s="1"/>
      <c r="AF10" s="1"/>
      <c r="AG10" s="1"/>
      <c r="AH10" s="1"/>
      <c r="AI10" s="1"/>
      <c r="AJ10" s="1"/>
      <c r="AK10" s="1"/>
    </row>
    <row r="11">
      <c r="A11" s="41"/>
      <c r="B11" s="54" t="s">
        <v>46</v>
      </c>
      <c r="C11" s="30"/>
      <c r="D11" s="30"/>
      <c r="E11" s="30"/>
      <c r="F11" s="30"/>
      <c r="G11" s="44" t="s">
        <v>47</v>
      </c>
      <c r="H11" s="30"/>
      <c r="I11" s="30"/>
      <c r="J11" s="46">
        <v>43196.0</v>
      </c>
      <c r="K11" s="46">
        <v>43558.0</v>
      </c>
      <c r="L11" s="50"/>
      <c r="M11" s="48">
        <f>22353.85+54268.48</f>
        <v>76622.33</v>
      </c>
      <c r="N11" s="48">
        <f>41173.4+12536.31</f>
        <v>53709.71</v>
      </c>
      <c r="O11" s="55">
        <f>44598.34+14780.07+13660.01</f>
        <v>73038.42</v>
      </c>
      <c r="P11" s="49"/>
      <c r="Q11" s="49"/>
      <c r="R11" s="49"/>
      <c r="S11" s="49"/>
      <c r="T11" s="49"/>
      <c r="U11" s="49"/>
      <c r="V11" s="49"/>
      <c r="W11" s="50"/>
      <c r="X11" s="51">
        <f t="shared" si="1"/>
        <v>203370.46</v>
      </c>
      <c r="Y11" s="30"/>
      <c r="Z11" s="30"/>
      <c r="AA11" s="30"/>
      <c r="AB11" s="30"/>
      <c r="AC11" s="1"/>
      <c r="AD11" s="1"/>
      <c r="AE11" s="1"/>
      <c r="AF11" s="1"/>
      <c r="AG11" s="1"/>
      <c r="AH11" s="1"/>
      <c r="AI11" s="1"/>
      <c r="AJ11" s="1"/>
      <c r="AK11" s="1"/>
    </row>
    <row r="12">
      <c r="A12" s="41"/>
      <c r="B12" s="54" t="s">
        <v>48</v>
      </c>
      <c r="C12" s="34"/>
      <c r="D12" s="34"/>
      <c r="E12" s="34"/>
      <c r="F12" s="34"/>
      <c r="G12" s="44" t="s">
        <v>49</v>
      </c>
      <c r="H12" s="34"/>
      <c r="I12" s="34"/>
      <c r="J12" s="47">
        <v>43447.0</v>
      </c>
      <c r="K12" s="46">
        <v>43656.0</v>
      </c>
      <c r="L12" s="50"/>
      <c r="M12" s="49"/>
      <c r="N12" s="48">
        <v>14902.65</v>
      </c>
      <c r="O12" s="49"/>
      <c r="P12" s="49"/>
      <c r="Q12" s="49"/>
      <c r="R12" s="49"/>
      <c r="S12" s="49"/>
      <c r="T12" s="49"/>
      <c r="U12" s="49"/>
      <c r="V12" s="49"/>
      <c r="W12" s="50"/>
      <c r="X12" s="51">
        <f t="shared" si="1"/>
        <v>14902.65</v>
      </c>
      <c r="Y12" s="34"/>
      <c r="Z12" s="34"/>
      <c r="AA12" s="34"/>
      <c r="AB12" s="34"/>
      <c r="AC12" s="1"/>
      <c r="AD12" s="1"/>
      <c r="AE12" s="1"/>
      <c r="AF12" s="1"/>
      <c r="AG12" s="1"/>
      <c r="AH12" s="1"/>
      <c r="AI12" s="1"/>
      <c r="AJ12" s="1"/>
      <c r="AK12" s="1"/>
    </row>
    <row r="13">
      <c r="A13" s="41"/>
      <c r="B13" s="56" t="s">
        <v>50</v>
      </c>
      <c r="C13" s="57">
        <v>24.0</v>
      </c>
      <c r="D13" s="57">
        <v>0.0</v>
      </c>
      <c r="E13" s="57">
        <v>0.0</v>
      </c>
      <c r="F13" s="57">
        <v>0.0</v>
      </c>
      <c r="G13" s="58" t="s">
        <v>51</v>
      </c>
      <c r="H13" s="59" t="s">
        <v>52</v>
      </c>
      <c r="I13" s="59" t="s">
        <v>53</v>
      </c>
      <c r="J13" s="60">
        <v>42915.0</v>
      </c>
      <c r="K13" s="60">
        <v>42948.0</v>
      </c>
      <c r="L13" s="61">
        <v>25423.2</v>
      </c>
      <c r="M13" s="62"/>
      <c r="N13" s="62"/>
      <c r="O13" s="62"/>
      <c r="P13" s="62"/>
      <c r="Q13" s="62"/>
      <c r="R13" s="62"/>
      <c r="S13" s="63"/>
      <c r="T13" s="63"/>
      <c r="U13" s="64"/>
      <c r="V13" s="62"/>
      <c r="W13" s="65"/>
      <c r="X13" s="66">
        <f t="shared" si="1"/>
        <v>25423.2</v>
      </c>
      <c r="Y13" s="67">
        <f>SUM(X13:X17)</f>
        <v>1118986.08</v>
      </c>
      <c r="Z13" s="68" t="s">
        <v>50</v>
      </c>
      <c r="AA13" s="57">
        <v>24.0</v>
      </c>
      <c r="AB13" s="57">
        <v>0.0</v>
      </c>
      <c r="AC13" s="1"/>
      <c r="AD13" s="1"/>
      <c r="AE13" s="1"/>
      <c r="AF13" s="1"/>
      <c r="AG13" s="1"/>
      <c r="AH13" s="1"/>
      <c r="AI13" s="1"/>
      <c r="AJ13" s="1"/>
      <c r="AK13" s="1"/>
    </row>
    <row r="14">
      <c r="A14" s="41"/>
      <c r="B14" s="69" t="s">
        <v>54</v>
      </c>
      <c r="C14" s="30"/>
      <c r="D14" s="30"/>
      <c r="E14" s="30"/>
      <c r="F14" s="30"/>
      <c r="G14" s="58" t="s">
        <v>55</v>
      </c>
      <c r="H14" s="30"/>
      <c r="I14" s="30"/>
      <c r="J14" s="60">
        <v>43679.0</v>
      </c>
      <c r="K14" s="70">
        <v>43815.0</v>
      </c>
      <c r="L14" s="62"/>
      <c r="M14" s="62"/>
      <c r="N14" s="61">
        <v>26828.21</v>
      </c>
      <c r="O14" s="61">
        <f>19045.83</f>
        <v>19045.83</v>
      </c>
      <c r="P14" s="65"/>
      <c r="Q14" s="65"/>
      <c r="R14" s="65"/>
      <c r="S14" s="63"/>
      <c r="T14" s="63"/>
      <c r="U14" s="64"/>
      <c r="V14" s="62"/>
      <c r="W14" s="65"/>
      <c r="X14" s="66">
        <f t="shared" si="1"/>
        <v>45874.04</v>
      </c>
      <c r="Y14" s="30"/>
      <c r="Z14" s="30"/>
      <c r="AA14" s="30"/>
      <c r="AB14" s="30"/>
      <c r="AC14" s="1"/>
      <c r="AD14" s="1"/>
      <c r="AE14" s="1"/>
      <c r="AF14" s="1"/>
      <c r="AG14" s="1"/>
      <c r="AH14" s="1"/>
      <c r="AI14" s="1"/>
      <c r="AJ14" s="1"/>
      <c r="AK14" s="1"/>
    </row>
    <row r="15">
      <c r="A15" s="41"/>
      <c r="B15" s="69" t="s">
        <v>56</v>
      </c>
      <c r="C15" s="30"/>
      <c r="D15" s="30"/>
      <c r="E15" s="30"/>
      <c r="F15" s="30"/>
      <c r="G15" s="58" t="s">
        <v>57</v>
      </c>
      <c r="H15" s="30"/>
      <c r="I15" s="30"/>
      <c r="J15" s="60">
        <v>43679.0</v>
      </c>
      <c r="K15" s="71">
        <v>43956.0</v>
      </c>
      <c r="L15" s="65"/>
      <c r="M15" s="62"/>
      <c r="N15" s="61">
        <f>624000.28</f>
        <v>624000.28</v>
      </c>
      <c r="O15" s="61">
        <v>279750.72</v>
      </c>
      <c r="P15" s="65"/>
      <c r="Q15" s="65"/>
      <c r="R15" s="65"/>
      <c r="S15" s="63"/>
      <c r="T15" s="63"/>
      <c r="U15" s="64"/>
      <c r="V15" s="62"/>
      <c r="W15" s="65"/>
      <c r="X15" s="66">
        <f t="shared" si="1"/>
        <v>903751</v>
      </c>
      <c r="Y15" s="30"/>
      <c r="Z15" s="30"/>
      <c r="AA15" s="30"/>
      <c r="AB15" s="30"/>
      <c r="AC15" s="1"/>
      <c r="AD15" s="1"/>
      <c r="AE15" s="1"/>
      <c r="AF15" s="1"/>
      <c r="AG15" s="1"/>
      <c r="AH15" s="1"/>
      <c r="AI15" s="1"/>
      <c r="AJ15" s="1"/>
      <c r="AK15" s="1"/>
    </row>
    <row r="16">
      <c r="A16" s="41"/>
      <c r="B16" s="69" t="s">
        <v>58</v>
      </c>
      <c r="C16" s="30"/>
      <c r="D16" s="30"/>
      <c r="E16" s="30"/>
      <c r="F16" s="30"/>
      <c r="G16" s="58" t="s">
        <v>59</v>
      </c>
      <c r="H16" s="30"/>
      <c r="I16" s="30"/>
      <c r="J16" s="72" t="s">
        <v>60</v>
      </c>
      <c r="K16" s="73" t="s">
        <v>61</v>
      </c>
      <c r="L16" s="62"/>
      <c r="M16" s="62"/>
      <c r="N16" s="62"/>
      <c r="O16" s="62"/>
      <c r="P16" s="62"/>
      <c r="Q16" s="62"/>
      <c r="R16" s="62"/>
      <c r="S16" s="63"/>
      <c r="T16" s="63"/>
      <c r="U16" s="74">
        <v>143616.84</v>
      </c>
      <c r="V16" s="62"/>
      <c r="W16" s="65"/>
      <c r="X16" s="66">
        <f t="shared" si="1"/>
        <v>143616.84</v>
      </c>
      <c r="Y16" s="30"/>
      <c r="Z16" s="30"/>
      <c r="AA16" s="30"/>
      <c r="AB16" s="30"/>
      <c r="AC16" s="1"/>
      <c r="AD16" s="1"/>
      <c r="AE16" s="1"/>
      <c r="AF16" s="1"/>
      <c r="AG16" s="1"/>
      <c r="AH16" s="1"/>
      <c r="AI16" s="1"/>
      <c r="AJ16" s="1"/>
      <c r="AK16" s="1"/>
    </row>
    <row r="17">
      <c r="A17" s="41"/>
      <c r="B17" s="75"/>
      <c r="C17" s="34"/>
      <c r="D17" s="34"/>
      <c r="E17" s="34"/>
      <c r="F17" s="34"/>
      <c r="G17" s="58" t="s">
        <v>62</v>
      </c>
      <c r="H17" s="34"/>
      <c r="I17" s="34"/>
      <c r="J17" s="60">
        <v>43980.0</v>
      </c>
      <c r="K17" s="76">
        <v>44097.0</v>
      </c>
      <c r="L17" s="62"/>
      <c r="M17" s="62"/>
      <c r="N17" s="62"/>
      <c r="O17" s="61">
        <v>321.0</v>
      </c>
      <c r="P17" s="65"/>
      <c r="Q17" s="65"/>
      <c r="R17" s="65"/>
      <c r="S17" s="63"/>
      <c r="T17" s="63"/>
      <c r="U17" s="64"/>
      <c r="V17" s="62"/>
      <c r="W17" s="65"/>
      <c r="X17" s="66">
        <f t="shared" si="1"/>
        <v>321</v>
      </c>
      <c r="Y17" s="34"/>
      <c r="Z17" s="34"/>
      <c r="AA17" s="34"/>
      <c r="AB17" s="34"/>
      <c r="AC17" s="1"/>
      <c r="AD17" s="1"/>
      <c r="AE17" s="1"/>
      <c r="AF17" s="1"/>
      <c r="AG17" s="1"/>
      <c r="AH17" s="1"/>
      <c r="AI17" s="1"/>
      <c r="AJ17" s="1"/>
      <c r="AK17" s="1"/>
    </row>
    <row r="18">
      <c r="A18" s="41"/>
      <c r="B18" s="77" t="s">
        <v>63</v>
      </c>
      <c r="C18" s="78">
        <v>0.0</v>
      </c>
      <c r="D18" s="78">
        <v>0.0</v>
      </c>
      <c r="E18" s="78">
        <v>18.0</v>
      </c>
      <c r="F18" s="78">
        <v>0.0</v>
      </c>
      <c r="G18" s="79" t="s">
        <v>64</v>
      </c>
      <c r="H18" s="80" t="s">
        <v>65</v>
      </c>
      <c r="I18" s="80" t="s">
        <v>53</v>
      </c>
      <c r="J18" s="81">
        <v>42915.0</v>
      </c>
      <c r="K18" s="82">
        <v>42948.0</v>
      </c>
      <c r="L18" s="83">
        <v>28601.1</v>
      </c>
      <c r="M18" s="84"/>
      <c r="N18" s="84"/>
      <c r="O18" s="84"/>
      <c r="P18" s="84"/>
      <c r="Q18" s="84"/>
      <c r="R18" s="84"/>
      <c r="S18" s="85"/>
      <c r="T18" s="85"/>
      <c r="U18" s="85"/>
      <c r="V18" s="84"/>
      <c r="W18" s="86"/>
      <c r="X18" s="87">
        <f t="shared" si="1"/>
        <v>28601.1</v>
      </c>
      <c r="Y18" s="88">
        <f>SUM(X18:X23)</f>
        <v>2204537.03</v>
      </c>
      <c r="Z18" s="89" t="s">
        <v>63</v>
      </c>
      <c r="AA18" s="78">
        <f>15+3</f>
        <v>18</v>
      </c>
      <c r="AB18" s="78">
        <v>0.0</v>
      </c>
      <c r="AC18" s="1"/>
      <c r="AD18" s="1"/>
      <c r="AE18" s="1"/>
      <c r="AF18" s="1"/>
      <c r="AG18" s="1"/>
      <c r="AH18" s="1"/>
      <c r="AI18" s="1"/>
      <c r="AJ18" s="1"/>
      <c r="AK18" s="1"/>
    </row>
    <row r="19">
      <c r="A19" s="41"/>
      <c r="B19" s="90" t="s">
        <v>66</v>
      </c>
      <c r="C19" s="30"/>
      <c r="D19" s="30"/>
      <c r="E19" s="30"/>
      <c r="F19" s="30"/>
      <c r="G19" s="79" t="s">
        <v>67</v>
      </c>
      <c r="H19" s="30"/>
      <c r="I19" s="30"/>
      <c r="J19" s="81">
        <v>43679.0</v>
      </c>
      <c r="K19" s="83" t="s">
        <v>61</v>
      </c>
      <c r="L19" s="83" t="s">
        <v>31</v>
      </c>
      <c r="M19" s="84"/>
      <c r="N19" s="83">
        <v>5095.28</v>
      </c>
      <c r="O19" s="91">
        <v>2018.53</v>
      </c>
      <c r="P19" s="92"/>
      <c r="Q19" s="92"/>
      <c r="R19" s="93">
        <f>31638</f>
        <v>31638</v>
      </c>
      <c r="S19" s="94">
        <f>16918.64+440.21</f>
        <v>17358.85</v>
      </c>
      <c r="T19" s="95"/>
      <c r="U19" s="85"/>
      <c r="V19" s="84"/>
      <c r="W19" s="86"/>
      <c r="X19" s="87">
        <f t="shared" si="1"/>
        <v>56110.66</v>
      </c>
      <c r="Y19" s="30"/>
      <c r="Z19" s="30"/>
      <c r="AA19" s="30"/>
      <c r="AB19" s="30"/>
      <c r="AC19" s="1"/>
      <c r="AD19" s="1"/>
      <c r="AE19" s="1"/>
      <c r="AF19" s="1"/>
      <c r="AG19" s="1"/>
      <c r="AH19" s="1"/>
      <c r="AI19" s="1"/>
      <c r="AJ19" s="1"/>
      <c r="AK19" s="1"/>
    </row>
    <row r="20">
      <c r="A20" s="41"/>
      <c r="B20" s="90" t="s">
        <v>56</v>
      </c>
      <c r="C20" s="30"/>
      <c r="D20" s="30"/>
      <c r="E20" s="30"/>
      <c r="F20" s="30"/>
      <c r="G20" s="79" t="s">
        <v>68</v>
      </c>
      <c r="H20" s="30"/>
      <c r="I20" s="30"/>
      <c r="J20" s="96">
        <v>43461.0</v>
      </c>
      <c r="K20" s="97">
        <v>44911.0</v>
      </c>
      <c r="L20" s="83" t="s">
        <v>31</v>
      </c>
      <c r="M20" s="84"/>
      <c r="N20" s="83">
        <v>128208.19</v>
      </c>
      <c r="O20" s="84"/>
      <c r="P20" s="92"/>
      <c r="Q20" s="92"/>
      <c r="R20" s="93">
        <f>807025.55+648.98</f>
        <v>807674.53</v>
      </c>
      <c r="S20" s="94">
        <f>409587.94</f>
        <v>409587.94</v>
      </c>
      <c r="T20" s="95"/>
      <c r="U20" s="85"/>
      <c r="V20" s="84"/>
      <c r="W20" s="86"/>
      <c r="X20" s="87">
        <f t="shared" si="1"/>
        <v>1345470.66</v>
      </c>
      <c r="Y20" s="30"/>
      <c r="Z20" s="30"/>
      <c r="AA20" s="30"/>
      <c r="AB20" s="30"/>
      <c r="AC20" s="1"/>
      <c r="AD20" s="1"/>
      <c r="AE20" s="1"/>
      <c r="AF20" s="1"/>
      <c r="AG20" s="1"/>
      <c r="AH20" s="1"/>
      <c r="AI20" s="1"/>
      <c r="AJ20" s="1"/>
      <c r="AK20" s="1"/>
    </row>
    <row r="21">
      <c r="A21" s="41"/>
      <c r="B21" s="90" t="s">
        <v>58</v>
      </c>
      <c r="C21" s="30"/>
      <c r="D21" s="30"/>
      <c r="E21" s="30"/>
      <c r="F21" s="30"/>
      <c r="G21" s="79" t="s">
        <v>69</v>
      </c>
      <c r="H21" s="30"/>
      <c r="I21" s="30"/>
      <c r="J21" s="83" t="s">
        <v>31</v>
      </c>
      <c r="K21" s="83" t="s">
        <v>31</v>
      </c>
      <c r="L21" s="86"/>
      <c r="M21" s="84"/>
      <c r="N21" s="86"/>
      <c r="O21" s="91">
        <v>47090.39</v>
      </c>
      <c r="P21" s="92"/>
      <c r="Q21" s="92"/>
      <c r="R21" s="92"/>
      <c r="S21" s="85"/>
      <c r="T21" s="85"/>
      <c r="U21" s="85"/>
      <c r="V21" s="84"/>
      <c r="W21" s="86"/>
      <c r="X21" s="87">
        <f t="shared" si="1"/>
        <v>47090.39</v>
      </c>
      <c r="Y21" s="30"/>
      <c r="Z21" s="30"/>
      <c r="AA21" s="30"/>
      <c r="AB21" s="30"/>
      <c r="AC21" s="1"/>
      <c r="AD21" s="1"/>
      <c r="AE21" s="1"/>
      <c r="AF21" s="1"/>
      <c r="AG21" s="1"/>
      <c r="AH21" s="1"/>
      <c r="AI21" s="1"/>
      <c r="AJ21" s="1"/>
      <c r="AK21" s="1"/>
    </row>
    <row r="22">
      <c r="A22" s="41"/>
      <c r="B22" s="98"/>
      <c r="C22" s="30"/>
      <c r="D22" s="30"/>
      <c r="E22" s="30"/>
      <c r="F22" s="30"/>
      <c r="G22" s="79" t="s">
        <v>70</v>
      </c>
      <c r="H22" s="30"/>
      <c r="I22" s="30"/>
      <c r="J22" s="83" t="s">
        <v>31</v>
      </c>
      <c r="K22" s="83" t="s">
        <v>31</v>
      </c>
      <c r="L22" s="86"/>
      <c r="M22" s="84"/>
      <c r="N22" s="86"/>
      <c r="O22" s="84"/>
      <c r="P22" s="92"/>
      <c r="Q22" s="92"/>
      <c r="R22" s="92"/>
      <c r="S22" s="99">
        <v>557362.23</v>
      </c>
      <c r="T22" s="100"/>
      <c r="U22" s="100"/>
      <c r="V22" s="84"/>
      <c r="W22" s="86"/>
      <c r="X22" s="87">
        <f t="shared" si="1"/>
        <v>557362.23</v>
      </c>
      <c r="Y22" s="30"/>
      <c r="Z22" s="30"/>
      <c r="AA22" s="30"/>
      <c r="AB22" s="30"/>
      <c r="AC22" s="1"/>
      <c r="AD22" s="1"/>
      <c r="AE22" s="1"/>
      <c r="AF22" s="1"/>
      <c r="AG22" s="1"/>
      <c r="AH22" s="1"/>
      <c r="AI22" s="1"/>
      <c r="AJ22" s="1"/>
      <c r="AK22" s="1"/>
    </row>
    <row r="23" hidden="1">
      <c r="A23" s="41"/>
      <c r="B23" s="98"/>
      <c r="C23" s="34"/>
      <c r="D23" s="34"/>
      <c r="E23" s="34"/>
      <c r="F23" s="34"/>
      <c r="G23" s="79" t="s">
        <v>71</v>
      </c>
      <c r="H23" s="34"/>
      <c r="I23" s="34"/>
      <c r="J23" s="101" t="s">
        <v>61</v>
      </c>
      <c r="K23" s="101" t="s">
        <v>61</v>
      </c>
      <c r="L23" s="84"/>
      <c r="M23" s="84"/>
      <c r="N23" s="84"/>
      <c r="O23" s="84"/>
      <c r="P23" s="84"/>
      <c r="Q23" s="84"/>
      <c r="R23" s="84"/>
      <c r="S23" s="85"/>
      <c r="T23" s="85"/>
      <c r="U23" s="102">
        <v>169901.99</v>
      </c>
      <c r="V23" s="84"/>
      <c r="W23" s="86"/>
      <c r="X23" s="87">
        <f t="shared" si="1"/>
        <v>169901.99</v>
      </c>
      <c r="Y23" s="34"/>
      <c r="Z23" s="34"/>
      <c r="AA23" s="34"/>
      <c r="AB23" s="34"/>
      <c r="AC23" s="1"/>
      <c r="AD23" s="1"/>
      <c r="AE23" s="1"/>
      <c r="AF23" s="1"/>
      <c r="AG23" s="1"/>
      <c r="AH23" s="1"/>
      <c r="AI23" s="1"/>
      <c r="AJ23" s="1"/>
      <c r="AK23" s="1"/>
    </row>
    <row r="24">
      <c r="A24" s="41"/>
      <c r="B24" s="56" t="s">
        <v>72</v>
      </c>
      <c r="C24" s="103">
        <v>50.0</v>
      </c>
      <c r="D24" s="103">
        <v>0.0</v>
      </c>
      <c r="E24" s="103">
        <v>0.0</v>
      </c>
      <c r="F24" s="103">
        <v>0.0</v>
      </c>
      <c r="G24" s="58" t="s">
        <v>73</v>
      </c>
      <c r="H24" s="59" t="s">
        <v>74</v>
      </c>
      <c r="I24" s="59" t="s">
        <v>75</v>
      </c>
      <c r="J24" s="60">
        <v>43167.0</v>
      </c>
      <c r="K24" s="60">
        <v>43259.0</v>
      </c>
      <c r="L24" s="65"/>
      <c r="M24" s="61">
        <v>513.6</v>
      </c>
      <c r="N24" s="62"/>
      <c r="O24" s="65"/>
      <c r="P24" s="65"/>
      <c r="Q24" s="65"/>
      <c r="R24" s="65"/>
      <c r="S24" s="104"/>
      <c r="T24" s="104"/>
      <c r="U24" s="64"/>
      <c r="V24" s="65"/>
      <c r="W24" s="65"/>
      <c r="X24" s="66">
        <f t="shared" si="1"/>
        <v>513.6</v>
      </c>
      <c r="Y24" s="67">
        <f>SUM(X24:X30)</f>
        <v>9949510.3</v>
      </c>
      <c r="Z24" s="68" t="s">
        <v>72</v>
      </c>
      <c r="AA24" s="57">
        <v>50.0</v>
      </c>
      <c r="AB24" s="57">
        <v>0.0</v>
      </c>
      <c r="AC24" s="1"/>
      <c r="AD24" s="1"/>
      <c r="AE24" s="1"/>
      <c r="AF24" s="1"/>
      <c r="AG24" s="1"/>
      <c r="AH24" s="1"/>
      <c r="AI24" s="1"/>
      <c r="AJ24" s="1"/>
      <c r="AK24" s="1"/>
    </row>
    <row r="25">
      <c r="A25" s="41"/>
      <c r="B25" s="69" t="s">
        <v>76</v>
      </c>
      <c r="C25" s="30"/>
      <c r="D25" s="30"/>
      <c r="E25" s="30"/>
      <c r="F25" s="30"/>
      <c r="G25" s="58" t="s">
        <v>77</v>
      </c>
      <c r="H25" s="30"/>
      <c r="I25" s="30"/>
      <c r="J25" s="60">
        <v>43167.0</v>
      </c>
      <c r="K25" s="60">
        <v>43314.0</v>
      </c>
      <c r="L25" s="65"/>
      <c r="M25" s="61">
        <v>7134.76</v>
      </c>
      <c r="N25" s="62"/>
      <c r="O25" s="65"/>
      <c r="P25" s="65"/>
      <c r="Q25" s="65"/>
      <c r="R25" s="65"/>
      <c r="S25" s="63"/>
      <c r="T25" s="63"/>
      <c r="U25" s="64"/>
      <c r="V25" s="62"/>
      <c r="W25" s="65"/>
      <c r="X25" s="66">
        <f t="shared" si="1"/>
        <v>7134.76</v>
      </c>
      <c r="Y25" s="30"/>
      <c r="Z25" s="30"/>
      <c r="AA25" s="30"/>
      <c r="AB25" s="30"/>
      <c r="AC25" s="1"/>
      <c r="AD25" s="1"/>
      <c r="AE25" s="1"/>
      <c r="AF25" s="1"/>
      <c r="AG25" s="1"/>
      <c r="AH25" s="1"/>
      <c r="AI25" s="1"/>
      <c r="AJ25" s="1"/>
      <c r="AK25" s="1"/>
    </row>
    <row r="26">
      <c r="A26" s="41"/>
      <c r="B26" s="69" t="s">
        <v>56</v>
      </c>
      <c r="C26" s="30"/>
      <c r="D26" s="30"/>
      <c r="E26" s="30"/>
      <c r="F26" s="30"/>
      <c r="G26" s="58" t="s">
        <v>78</v>
      </c>
      <c r="H26" s="30"/>
      <c r="I26" s="30"/>
      <c r="J26" s="60">
        <v>43655.0</v>
      </c>
      <c r="K26" s="60">
        <v>43700.0</v>
      </c>
      <c r="L26" s="65"/>
      <c r="M26" s="62"/>
      <c r="N26" s="61">
        <f>25545.69+31222.51</f>
        <v>56768.2</v>
      </c>
      <c r="O26" s="65"/>
      <c r="P26" s="65"/>
      <c r="Q26" s="65"/>
      <c r="R26" s="65"/>
      <c r="S26" s="63"/>
      <c r="T26" s="63"/>
      <c r="U26" s="64"/>
      <c r="V26" s="62"/>
      <c r="W26" s="65"/>
      <c r="X26" s="66">
        <f t="shared" si="1"/>
        <v>56768.2</v>
      </c>
      <c r="Y26" s="30"/>
      <c r="Z26" s="30"/>
      <c r="AA26" s="30"/>
      <c r="AB26" s="30"/>
      <c r="AC26" s="1"/>
      <c r="AD26" s="1"/>
      <c r="AE26" s="1"/>
      <c r="AF26" s="1"/>
      <c r="AG26" s="1"/>
      <c r="AH26" s="1"/>
      <c r="AI26" s="1"/>
      <c r="AJ26" s="1"/>
      <c r="AK26" s="1"/>
    </row>
    <row r="27">
      <c r="A27" s="41"/>
      <c r="B27" s="69" t="s">
        <v>79</v>
      </c>
      <c r="C27" s="30"/>
      <c r="D27" s="30"/>
      <c r="E27" s="30"/>
      <c r="F27" s="30"/>
      <c r="G27" s="58" t="s">
        <v>80</v>
      </c>
      <c r="H27" s="30"/>
      <c r="I27" s="30"/>
      <c r="J27" s="60">
        <v>43655.0</v>
      </c>
      <c r="K27" s="105">
        <v>43860.0</v>
      </c>
      <c r="L27" s="62"/>
      <c r="M27" s="62"/>
      <c r="N27" s="62"/>
      <c r="O27" s="61">
        <f>85552.06</f>
        <v>85552.06</v>
      </c>
      <c r="P27" s="65"/>
      <c r="Q27" s="65"/>
      <c r="R27" s="65"/>
      <c r="S27" s="63"/>
      <c r="T27" s="63"/>
      <c r="U27" s="64"/>
      <c r="V27" s="62"/>
      <c r="W27" s="65"/>
      <c r="X27" s="66">
        <f t="shared" si="1"/>
        <v>85552.06</v>
      </c>
      <c r="Y27" s="30"/>
      <c r="Z27" s="30"/>
      <c r="AA27" s="30"/>
      <c r="AB27" s="30"/>
      <c r="AC27" s="1"/>
      <c r="AD27" s="1"/>
      <c r="AE27" s="1"/>
      <c r="AF27" s="1"/>
      <c r="AG27" s="1"/>
      <c r="AH27" s="1"/>
      <c r="AI27" s="1"/>
      <c r="AJ27" s="1"/>
      <c r="AK27" s="1"/>
    </row>
    <row r="28">
      <c r="A28" s="41"/>
      <c r="B28" s="106"/>
      <c r="C28" s="30"/>
      <c r="D28" s="30"/>
      <c r="E28" s="30"/>
      <c r="F28" s="30"/>
      <c r="G28" s="58" t="s">
        <v>81</v>
      </c>
      <c r="H28" s="30"/>
      <c r="I28" s="30"/>
      <c r="J28" s="60">
        <v>43655.0</v>
      </c>
      <c r="K28" s="73" t="s">
        <v>82</v>
      </c>
      <c r="L28" s="62"/>
      <c r="M28" s="62"/>
      <c r="N28" s="62"/>
      <c r="O28" s="65"/>
      <c r="P28" s="65"/>
      <c r="Q28" s="65"/>
      <c r="R28" s="65"/>
      <c r="S28" s="107">
        <v>15052.91</v>
      </c>
      <c r="T28" s="108">
        <v>10497.23</v>
      </c>
      <c r="U28" s="74">
        <v>39117.64</v>
      </c>
      <c r="V28" s="61">
        <v>6396.42</v>
      </c>
      <c r="W28" s="65"/>
      <c r="X28" s="66">
        <f>SUM(S28:V28)</f>
        <v>71064.2</v>
      </c>
      <c r="Y28" s="30"/>
      <c r="Z28" s="30"/>
      <c r="AA28" s="30"/>
      <c r="AB28" s="30"/>
      <c r="AC28" s="1"/>
      <c r="AD28" s="1"/>
      <c r="AE28" s="1"/>
      <c r="AF28" s="1"/>
      <c r="AG28" s="1"/>
      <c r="AH28" s="1"/>
      <c r="AI28" s="1"/>
      <c r="AJ28" s="1"/>
      <c r="AK28" s="1"/>
    </row>
    <row r="29">
      <c r="A29" s="41"/>
      <c r="B29" s="106"/>
      <c r="C29" s="30"/>
      <c r="D29" s="30"/>
      <c r="E29" s="30"/>
      <c r="F29" s="30"/>
      <c r="G29" s="58" t="s">
        <v>83</v>
      </c>
      <c r="H29" s="30"/>
      <c r="I29" s="30"/>
      <c r="J29" s="70">
        <v>44519.0</v>
      </c>
      <c r="K29" s="109">
        <v>46161.0</v>
      </c>
      <c r="L29" s="62"/>
      <c r="M29" s="62"/>
      <c r="N29" s="62"/>
      <c r="O29" s="65"/>
      <c r="P29" s="71">
        <v>45694.0</v>
      </c>
      <c r="Q29" s="60">
        <v>45796.0</v>
      </c>
      <c r="R29" s="61">
        <v>13217.06</v>
      </c>
      <c r="S29" s="107">
        <v>1948200.31</v>
      </c>
      <c r="T29" s="108">
        <v>1033970.79</v>
      </c>
      <c r="U29" s="74">
        <f>735536.54+138610.19+878974.4+552282.51+546176.6+941834.05+601839.77+937008.93</f>
        <v>5332262.99</v>
      </c>
      <c r="V29" s="61">
        <v>805866.33</v>
      </c>
      <c r="W29" s="61"/>
      <c r="X29" s="66">
        <f>SUM(R29:V29)</f>
        <v>9133517.48</v>
      </c>
      <c r="Y29" s="30"/>
      <c r="Z29" s="30"/>
      <c r="AA29" s="30"/>
      <c r="AB29" s="30"/>
      <c r="AC29" s="1"/>
      <c r="AD29" s="110" t="str">
        <f>#REF!</f>
        <v>#REF!</v>
      </c>
      <c r="AE29" s="1"/>
      <c r="AF29" s="1"/>
      <c r="AG29" s="1"/>
      <c r="AH29" s="1"/>
      <c r="AI29" s="1"/>
      <c r="AJ29" s="1"/>
      <c r="AK29" s="1"/>
    </row>
    <row r="30" hidden="1">
      <c r="A30" s="41"/>
      <c r="B30" s="75"/>
      <c r="C30" s="34"/>
      <c r="D30" s="34"/>
      <c r="E30" s="34"/>
      <c r="F30" s="34"/>
      <c r="G30" s="58" t="s">
        <v>84</v>
      </c>
      <c r="H30" s="34"/>
      <c r="I30" s="34"/>
      <c r="J30" s="73" t="s">
        <v>61</v>
      </c>
      <c r="K30" s="73" t="s">
        <v>61</v>
      </c>
      <c r="L30" s="62"/>
      <c r="M30" s="62"/>
      <c r="N30" s="62"/>
      <c r="O30" s="65"/>
      <c r="P30" s="65"/>
      <c r="Q30" s="65"/>
      <c r="R30" s="65"/>
      <c r="S30" s="104"/>
      <c r="T30" s="104"/>
      <c r="U30" s="111"/>
      <c r="V30" s="112">
        <v>297480.0</v>
      </c>
      <c r="W30" s="112">
        <v>297480.0</v>
      </c>
      <c r="X30" s="66">
        <f>SUM(L30:W30)</f>
        <v>594960</v>
      </c>
      <c r="Y30" s="34"/>
      <c r="Z30" s="34"/>
      <c r="AA30" s="34"/>
      <c r="AB30" s="34"/>
      <c r="AC30" s="1"/>
      <c r="AD30" s="1"/>
      <c r="AE30" s="1"/>
      <c r="AF30" s="1"/>
      <c r="AG30" s="1"/>
      <c r="AH30" s="1"/>
      <c r="AI30" s="1"/>
      <c r="AJ30" s="1"/>
      <c r="AK30" s="1"/>
    </row>
    <row r="31">
      <c r="A31" s="41"/>
      <c r="B31" s="77" t="s">
        <v>85</v>
      </c>
      <c r="C31" s="113">
        <v>0.0</v>
      </c>
      <c r="D31" s="113">
        <v>0.0</v>
      </c>
      <c r="E31" s="113">
        <v>62.0</v>
      </c>
      <c r="F31" s="113">
        <v>10.0</v>
      </c>
      <c r="G31" s="79" t="s">
        <v>86</v>
      </c>
      <c r="H31" s="80" t="s">
        <v>87</v>
      </c>
      <c r="I31" s="80" t="s">
        <v>88</v>
      </c>
      <c r="J31" s="81">
        <v>43167.0</v>
      </c>
      <c r="K31" s="81">
        <v>43259.0</v>
      </c>
      <c r="L31" s="86"/>
      <c r="M31" s="83">
        <v>513.6</v>
      </c>
      <c r="N31" s="84"/>
      <c r="O31" s="84"/>
      <c r="P31" s="86"/>
      <c r="Q31" s="86"/>
      <c r="R31" s="86"/>
      <c r="S31" s="85"/>
      <c r="T31" s="85"/>
      <c r="U31" s="100"/>
      <c r="V31" s="84"/>
      <c r="W31" s="86"/>
      <c r="X31" s="87">
        <f t="shared" ref="X31:X35" si="2">SUM(L31:U31)</f>
        <v>513.6</v>
      </c>
      <c r="Y31" s="88">
        <f>SUM(X31:X38)</f>
        <v>11101135.99</v>
      </c>
      <c r="Z31" s="89" t="s">
        <v>85</v>
      </c>
      <c r="AA31" s="78">
        <v>62.0</v>
      </c>
      <c r="AB31" s="78">
        <v>10.0</v>
      </c>
      <c r="AC31" s="1"/>
      <c r="AD31" s="1"/>
      <c r="AE31" s="1"/>
      <c r="AF31" s="1"/>
      <c r="AG31" s="1"/>
      <c r="AH31" s="1"/>
      <c r="AI31" s="1"/>
      <c r="AJ31" s="1"/>
      <c r="AK31" s="1"/>
    </row>
    <row r="32">
      <c r="A32" s="41"/>
      <c r="B32" s="90" t="s">
        <v>89</v>
      </c>
      <c r="C32" s="30"/>
      <c r="D32" s="30"/>
      <c r="E32" s="30"/>
      <c r="F32" s="30"/>
      <c r="G32" s="79" t="s">
        <v>90</v>
      </c>
      <c r="H32" s="30"/>
      <c r="I32" s="30"/>
      <c r="J32" s="81">
        <v>43167.0</v>
      </c>
      <c r="K32" s="81">
        <v>43314.0</v>
      </c>
      <c r="L32" s="86"/>
      <c r="M32" s="83">
        <v>8080.64</v>
      </c>
      <c r="N32" s="84"/>
      <c r="O32" s="84"/>
      <c r="P32" s="86"/>
      <c r="Q32" s="86"/>
      <c r="R32" s="86"/>
      <c r="S32" s="85"/>
      <c r="T32" s="85"/>
      <c r="U32" s="100"/>
      <c r="V32" s="84"/>
      <c r="W32" s="86"/>
      <c r="X32" s="87">
        <f t="shared" si="2"/>
        <v>8080.64</v>
      </c>
      <c r="Y32" s="30"/>
      <c r="Z32" s="30"/>
      <c r="AA32" s="30"/>
      <c r="AB32" s="30"/>
      <c r="AC32" s="1"/>
      <c r="AD32" s="1"/>
      <c r="AE32" s="1"/>
      <c r="AF32" s="1"/>
      <c r="AG32" s="1"/>
      <c r="AH32" s="1"/>
      <c r="AI32" s="1"/>
      <c r="AJ32" s="1"/>
      <c r="AK32" s="1"/>
    </row>
    <row r="33">
      <c r="A33" s="41"/>
      <c r="B33" s="90" t="s">
        <v>91</v>
      </c>
      <c r="C33" s="30"/>
      <c r="D33" s="30"/>
      <c r="E33" s="30"/>
      <c r="F33" s="30"/>
      <c r="G33" s="79" t="s">
        <v>92</v>
      </c>
      <c r="H33" s="30"/>
      <c r="I33" s="30"/>
      <c r="J33" s="81">
        <v>43655.0</v>
      </c>
      <c r="K33" s="81">
        <v>43881.0</v>
      </c>
      <c r="L33" s="86"/>
      <c r="M33" s="84"/>
      <c r="N33" s="83">
        <f>23745.83+29022.68</f>
        <v>52768.51</v>
      </c>
      <c r="O33" s="84"/>
      <c r="P33" s="86"/>
      <c r="Q33" s="86"/>
      <c r="R33" s="86"/>
      <c r="S33" s="85"/>
      <c r="T33" s="85"/>
      <c r="U33" s="100"/>
      <c r="V33" s="84"/>
      <c r="W33" s="86"/>
      <c r="X33" s="87">
        <f t="shared" si="2"/>
        <v>52768.51</v>
      </c>
      <c r="Y33" s="30"/>
      <c r="Z33" s="30"/>
      <c r="AA33" s="30"/>
      <c r="AB33" s="30"/>
      <c r="AC33" s="1"/>
      <c r="AD33" s="1"/>
      <c r="AE33" s="1"/>
      <c r="AF33" s="1"/>
      <c r="AG33" s="1"/>
      <c r="AH33" s="1"/>
      <c r="AI33" s="1"/>
      <c r="AJ33" s="1"/>
      <c r="AK33" s="1"/>
    </row>
    <row r="34">
      <c r="A34" s="41"/>
      <c r="B34" s="90" t="s">
        <v>79</v>
      </c>
      <c r="C34" s="30"/>
      <c r="D34" s="30"/>
      <c r="E34" s="30"/>
      <c r="F34" s="30"/>
      <c r="G34" s="79" t="s">
        <v>93</v>
      </c>
      <c r="H34" s="30"/>
      <c r="I34" s="30"/>
      <c r="J34" s="81">
        <v>43655.0</v>
      </c>
      <c r="K34" s="81">
        <v>43777.0</v>
      </c>
      <c r="L34" s="84"/>
      <c r="M34" s="84"/>
      <c r="N34" s="84"/>
      <c r="O34" s="83">
        <f>39762.18</f>
        <v>39762.18</v>
      </c>
      <c r="P34" s="86"/>
      <c r="Q34" s="86"/>
      <c r="R34" s="83">
        <v>39762.18</v>
      </c>
      <c r="S34" s="85"/>
      <c r="T34" s="85"/>
      <c r="U34" s="100"/>
      <c r="V34" s="84"/>
      <c r="W34" s="86"/>
      <c r="X34" s="87">
        <f t="shared" si="2"/>
        <v>79524.36</v>
      </c>
      <c r="Y34" s="30"/>
      <c r="Z34" s="30"/>
      <c r="AA34" s="30"/>
      <c r="AB34" s="30"/>
      <c r="AC34" s="1"/>
      <c r="AD34" s="1"/>
      <c r="AE34" s="1"/>
      <c r="AF34" s="1"/>
      <c r="AG34" s="1"/>
      <c r="AH34" s="1"/>
      <c r="AI34" s="1"/>
      <c r="AJ34" s="1"/>
      <c r="AK34" s="1"/>
    </row>
    <row r="35">
      <c r="A35" s="41"/>
      <c r="B35" s="98"/>
      <c r="C35" s="30"/>
      <c r="D35" s="30"/>
      <c r="E35" s="30"/>
      <c r="F35" s="30"/>
      <c r="G35" s="79" t="s">
        <v>94</v>
      </c>
      <c r="H35" s="30"/>
      <c r="I35" s="30"/>
      <c r="J35" s="81">
        <v>43655.0</v>
      </c>
      <c r="K35" s="81">
        <v>43720.0</v>
      </c>
      <c r="L35" s="84"/>
      <c r="M35" s="84"/>
      <c r="N35" s="84"/>
      <c r="O35" s="83">
        <v>20190.35</v>
      </c>
      <c r="P35" s="86"/>
      <c r="Q35" s="86"/>
      <c r="R35" s="86"/>
      <c r="S35" s="85"/>
      <c r="T35" s="85"/>
      <c r="U35" s="100"/>
      <c r="V35" s="84"/>
      <c r="W35" s="86"/>
      <c r="X35" s="87">
        <f t="shared" si="2"/>
        <v>20190.35</v>
      </c>
      <c r="Y35" s="30"/>
      <c r="Z35" s="30"/>
      <c r="AA35" s="30"/>
      <c r="AB35" s="30"/>
      <c r="AC35" s="1"/>
      <c r="AD35" s="1"/>
      <c r="AE35" s="1"/>
      <c r="AF35" s="1"/>
      <c r="AG35" s="1"/>
      <c r="AH35" s="1"/>
      <c r="AI35" s="1"/>
      <c r="AJ35" s="1"/>
      <c r="AK35" s="1"/>
    </row>
    <row r="36">
      <c r="A36" s="41"/>
      <c r="B36" s="98"/>
      <c r="C36" s="30"/>
      <c r="D36" s="30"/>
      <c r="E36" s="30"/>
      <c r="F36" s="30"/>
      <c r="G36" s="79" t="s">
        <v>95</v>
      </c>
      <c r="H36" s="30"/>
      <c r="I36" s="30"/>
      <c r="J36" s="81">
        <v>43655.0</v>
      </c>
      <c r="K36" s="101" t="s">
        <v>96</v>
      </c>
      <c r="L36" s="84"/>
      <c r="M36" s="84"/>
      <c r="N36" s="84"/>
      <c r="O36" s="84"/>
      <c r="P36" s="86"/>
      <c r="Q36" s="86"/>
      <c r="R36" s="86"/>
      <c r="S36" s="114">
        <v>3190.89</v>
      </c>
      <c r="T36" s="115">
        <v>15459.54</v>
      </c>
      <c r="U36" s="116">
        <v>13162.16</v>
      </c>
      <c r="V36" s="117">
        <v>36142.94</v>
      </c>
      <c r="W36" s="86"/>
      <c r="X36" s="87">
        <f t="shared" ref="X36:X37" si="3">SUM(S36:V36)</f>
        <v>67955.53</v>
      </c>
      <c r="Y36" s="30"/>
      <c r="Z36" s="30"/>
      <c r="AA36" s="30"/>
      <c r="AB36" s="30"/>
      <c r="AC36" s="1"/>
      <c r="AD36" s="1"/>
      <c r="AE36" s="1"/>
      <c r="AF36" s="1"/>
      <c r="AG36" s="1"/>
      <c r="AH36" s="1"/>
      <c r="AI36" s="1"/>
      <c r="AJ36" s="1"/>
      <c r="AK36" s="1"/>
    </row>
    <row r="37">
      <c r="A37" s="41"/>
      <c r="B37" s="98"/>
      <c r="C37" s="30"/>
      <c r="D37" s="30"/>
      <c r="E37" s="30"/>
      <c r="F37" s="30"/>
      <c r="G37" s="79" t="s">
        <v>97</v>
      </c>
      <c r="H37" s="30"/>
      <c r="I37" s="30"/>
      <c r="J37" s="81">
        <v>44769.0</v>
      </c>
      <c r="K37" s="118">
        <v>45849.0</v>
      </c>
      <c r="L37" s="84"/>
      <c r="M37" s="84"/>
      <c r="N37" s="84"/>
      <c r="O37" s="84"/>
      <c r="P37" s="86"/>
      <c r="Q37" s="86"/>
      <c r="R37" s="86"/>
      <c r="S37" s="114">
        <v>407536.57</v>
      </c>
      <c r="T37" s="115">
        <v>1536564.15</v>
      </c>
      <c r="U37" s="99">
        <f>509926.86+57258.43+55489.97+75275.56+223811.24+400999.34+652502.14+857283.67</f>
        <v>2832547.21</v>
      </c>
      <c r="V37" s="117">
        <v>5355455.07</v>
      </c>
      <c r="W37" s="86"/>
      <c r="X37" s="87">
        <f t="shared" si="3"/>
        <v>10132103</v>
      </c>
      <c r="Y37" s="30"/>
      <c r="Z37" s="30"/>
      <c r="AA37" s="30"/>
      <c r="AB37" s="30"/>
      <c r="AC37" s="1"/>
      <c r="AD37" s="119" t="str">
        <f>#REF!+V37</f>
        <v>#REF!</v>
      </c>
      <c r="AE37" s="1"/>
      <c r="AF37" s="1"/>
      <c r="AG37" s="1"/>
      <c r="AH37" s="1"/>
      <c r="AI37" s="1"/>
      <c r="AJ37" s="1"/>
      <c r="AK37" s="1"/>
    </row>
    <row r="38" hidden="1">
      <c r="A38" s="41"/>
      <c r="B38" s="120"/>
      <c r="C38" s="34"/>
      <c r="D38" s="34"/>
      <c r="E38" s="34"/>
      <c r="F38" s="34"/>
      <c r="G38" s="79" t="s">
        <v>98</v>
      </c>
      <c r="H38" s="34"/>
      <c r="I38" s="34"/>
      <c r="J38" s="101" t="s">
        <v>61</v>
      </c>
      <c r="K38" s="101" t="s">
        <v>99</v>
      </c>
      <c r="L38" s="84"/>
      <c r="M38" s="84"/>
      <c r="N38" s="84"/>
      <c r="O38" s="84"/>
      <c r="P38" s="86"/>
      <c r="Q38" s="86"/>
      <c r="R38" s="86"/>
      <c r="S38" s="85"/>
      <c r="T38" s="85"/>
      <c r="U38" s="121"/>
      <c r="V38" s="122">
        <v>50000.0</v>
      </c>
      <c r="W38" s="122">
        <v>690000.0</v>
      </c>
      <c r="X38" s="87">
        <f>SUM(L38:W38)</f>
        <v>740000</v>
      </c>
      <c r="Y38" s="34"/>
      <c r="Z38" s="34"/>
      <c r="AA38" s="34"/>
      <c r="AB38" s="34"/>
      <c r="AC38" s="1"/>
      <c r="AD38" s="1"/>
      <c r="AE38" s="1"/>
      <c r="AF38" s="1"/>
      <c r="AG38" s="1"/>
      <c r="AH38" s="1"/>
      <c r="AI38" s="1"/>
      <c r="AJ38" s="1"/>
      <c r="AK38" s="1"/>
    </row>
    <row r="39">
      <c r="A39" s="41"/>
      <c r="B39" s="123" t="s">
        <v>100</v>
      </c>
      <c r="C39" s="103">
        <v>120.0</v>
      </c>
      <c r="D39" s="103">
        <v>0.0</v>
      </c>
      <c r="E39" s="103">
        <v>0.0</v>
      </c>
      <c r="F39" s="103">
        <v>0.0</v>
      </c>
      <c r="G39" s="58" t="s">
        <v>101</v>
      </c>
      <c r="H39" s="59" t="s">
        <v>102</v>
      </c>
      <c r="I39" s="59" t="s">
        <v>88</v>
      </c>
      <c r="J39" s="60">
        <v>42930.0</v>
      </c>
      <c r="K39" s="60">
        <v>43117.0</v>
      </c>
      <c r="L39" s="61">
        <v>3531.0</v>
      </c>
      <c r="M39" s="65"/>
      <c r="N39" s="62"/>
      <c r="O39" s="62"/>
      <c r="P39" s="62"/>
      <c r="Q39" s="62"/>
      <c r="R39" s="62"/>
      <c r="S39" s="63"/>
      <c r="T39" s="63"/>
      <c r="U39" s="64"/>
      <c r="V39" s="62"/>
      <c r="W39" s="65"/>
      <c r="X39" s="66">
        <f t="shared" ref="X39:X42" si="4">SUM(L39:U39)</f>
        <v>3531</v>
      </c>
      <c r="Y39" s="67">
        <f>SUM(X39:X46)</f>
        <v>18612447.22</v>
      </c>
      <c r="Z39" s="57" t="s">
        <v>100</v>
      </c>
      <c r="AA39" s="57">
        <v>120.0</v>
      </c>
      <c r="AB39" s="57">
        <v>0.0</v>
      </c>
      <c r="AC39" s="1"/>
      <c r="AD39" s="1"/>
      <c r="AE39" s="1"/>
      <c r="AF39" s="1"/>
      <c r="AG39" s="1"/>
      <c r="AH39" s="1"/>
      <c r="AI39" s="1"/>
      <c r="AJ39" s="1"/>
      <c r="AK39" s="1"/>
    </row>
    <row r="40">
      <c r="A40" s="41"/>
      <c r="B40" s="69" t="s">
        <v>103</v>
      </c>
      <c r="C40" s="30"/>
      <c r="D40" s="30"/>
      <c r="E40" s="30"/>
      <c r="F40" s="30"/>
      <c r="G40" s="58" t="s">
        <v>104</v>
      </c>
      <c r="H40" s="30"/>
      <c r="I40" s="30"/>
      <c r="J40" s="60">
        <v>43010.0</v>
      </c>
      <c r="K40" s="60">
        <v>43200.0</v>
      </c>
      <c r="L40" s="65"/>
      <c r="M40" s="61">
        <v>7015.99</v>
      </c>
      <c r="N40" s="62"/>
      <c r="O40" s="62"/>
      <c r="P40" s="62"/>
      <c r="Q40" s="62"/>
      <c r="R40" s="62"/>
      <c r="S40" s="63"/>
      <c r="T40" s="63"/>
      <c r="U40" s="64"/>
      <c r="V40" s="62"/>
      <c r="W40" s="65"/>
      <c r="X40" s="66">
        <f t="shared" si="4"/>
        <v>7015.99</v>
      </c>
      <c r="Y40" s="30"/>
      <c r="Z40" s="30"/>
      <c r="AA40" s="30"/>
      <c r="AB40" s="30"/>
      <c r="AC40" s="1"/>
      <c r="AD40" s="1"/>
      <c r="AE40" s="1"/>
      <c r="AF40" s="1"/>
      <c r="AG40" s="1"/>
      <c r="AH40" s="1"/>
      <c r="AI40" s="1"/>
      <c r="AJ40" s="1"/>
      <c r="AK40" s="1"/>
    </row>
    <row r="41">
      <c r="A41" s="41"/>
      <c r="B41" s="69" t="s">
        <v>105</v>
      </c>
      <c r="C41" s="30"/>
      <c r="D41" s="30"/>
      <c r="E41" s="30"/>
      <c r="F41" s="30"/>
      <c r="G41" s="58" t="s">
        <v>106</v>
      </c>
      <c r="H41" s="30"/>
      <c r="I41" s="30"/>
      <c r="J41" s="60">
        <v>43679.0</v>
      </c>
      <c r="K41" s="60">
        <v>43727.0</v>
      </c>
      <c r="L41" s="61">
        <v>17786.0</v>
      </c>
      <c r="M41" s="62"/>
      <c r="N41" s="65"/>
      <c r="O41" s="62"/>
      <c r="P41" s="62"/>
      <c r="Q41" s="62"/>
      <c r="R41" s="62"/>
      <c r="S41" s="63"/>
      <c r="T41" s="63"/>
      <c r="U41" s="64"/>
      <c r="V41" s="62"/>
      <c r="W41" s="65"/>
      <c r="X41" s="66">
        <f t="shared" si="4"/>
        <v>17786</v>
      </c>
      <c r="Y41" s="30"/>
      <c r="Z41" s="30"/>
      <c r="AA41" s="30"/>
      <c r="AB41" s="30"/>
      <c r="AC41" s="1"/>
      <c r="AD41" s="1"/>
      <c r="AE41" s="1"/>
      <c r="AF41" s="1"/>
      <c r="AG41" s="1"/>
      <c r="AH41" s="1"/>
      <c r="AI41" s="1"/>
      <c r="AJ41" s="1"/>
      <c r="AK41" s="1"/>
    </row>
    <row r="42">
      <c r="A42" s="41"/>
      <c r="B42" s="69" t="s">
        <v>107</v>
      </c>
      <c r="C42" s="30"/>
      <c r="D42" s="30"/>
      <c r="E42" s="30"/>
      <c r="F42" s="30"/>
      <c r="G42" s="58" t="s">
        <v>108</v>
      </c>
      <c r="H42" s="30"/>
      <c r="I42" s="30"/>
      <c r="J42" s="60">
        <v>43679.0</v>
      </c>
      <c r="K42" s="70">
        <v>43762.0</v>
      </c>
      <c r="L42" s="62"/>
      <c r="M42" s="62"/>
      <c r="N42" s="61">
        <v>48563.63</v>
      </c>
      <c r="O42" s="61">
        <f>222272.96</f>
        <v>222272.96</v>
      </c>
      <c r="P42" s="62"/>
      <c r="Q42" s="62"/>
      <c r="R42" s="62"/>
      <c r="S42" s="63"/>
      <c r="T42" s="63"/>
      <c r="U42" s="64"/>
      <c r="V42" s="62"/>
      <c r="W42" s="65"/>
      <c r="X42" s="66">
        <f t="shared" si="4"/>
        <v>270836.59</v>
      </c>
      <c r="Y42" s="30"/>
      <c r="Z42" s="30"/>
      <c r="AA42" s="30"/>
      <c r="AB42" s="30"/>
      <c r="AC42" s="1"/>
      <c r="AD42" s="1"/>
      <c r="AE42" s="1"/>
      <c r="AF42" s="1"/>
      <c r="AG42" s="1"/>
      <c r="AH42" s="1"/>
      <c r="AI42" s="1"/>
      <c r="AJ42" s="1"/>
      <c r="AK42" s="1"/>
    </row>
    <row r="43">
      <c r="A43" s="41"/>
      <c r="B43" s="69" t="s">
        <v>109</v>
      </c>
      <c r="C43" s="30"/>
      <c r="D43" s="30"/>
      <c r="E43" s="30"/>
      <c r="F43" s="30"/>
      <c r="G43" s="58" t="s">
        <v>110</v>
      </c>
      <c r="H43" s="30"/>
      <c r="I43" s="30"/>
      <c r="J43" s="60" t="s">
        <v>111</v>
      </c>
      <c r="K43" s="73" t="s">
        <v>82</v>
      </c>
      <c r="L43" s="62"/>
      <c r="M43" s="62"/>
      <c r="N43" s="62"/>
      <c r="O43" s="62"/>
      <c r="P43" s="62"/>
      <c r="Q43" s="62"/>
      <c r="R43" s="62"/>
      <c r="S43" s="104"/>
      <c r="T43" s="108">
        <v>26274.37</v>
      </c>
      <c r="U43" s="124">
        <v>65728.75</v>
      </c>
      <c r="V43" s="125" t="s">
        <v>112</v>
      </c>
      <c r="W43" s="65"/>
      <c r="X43" s="66">
        <f t="shared" ref="X43:X44" si="5">SUM(S43:V43)</f>
        <v>92003.12</v>
      </c>
      <c r="Y43" s="30"/>
      <c r="Z43" s="30"/>
      <c r="AA43" s="30"/>
      <c r="AB43" s="30"/>
      <c r="AC43" s="1"/>
      <c r="AD43" s="1"/>
      <c r="AE43" s="1"/>
      <c r="AF43" s="1"/>
      <c r="AG43" s="1"/>
      <c r="AH43" s="1"/>
      <c r="AI43" s="1"/>
      <c r="AJ43" s="1"/>
      <c r="AK43" s="1"/>
    </row>
    <row r="44">
      <c r="A44" s="41"/>
      <c r="B44" s="69" t="s">
        <v>113</v>
      </c>
      <c r="C44" s="30"/>
      <c r="D44" s="30"/>
      <c r="E44" s="30"/>
      <c r="F44" s="30"/>
      <c r="G44" s="58" t="s">
        <v>114</v>
      </c>
      <c r="H44" s="30"/>
      <c r="I44" s="30"/>
      <c r="J44" s="60">
        <v>44824.0</v>
      </c>
      <c r="K44" s="126">
        <v>45657.0</v>
      </c>
      <c r="L44" s="62"/>
      <c r="M44" s="62"/>
      <c r="N44" s="62"/>
      <c r="O44" s="62"/>
      <c r="P44" s="71">
        <v>45678.0</v>
      </c>
      <c r="Q44" s="71">
        <v>45777.0</v>
      </c>
      <c r="R44" s="62"/>
      <c r="S44" s="107">
        <v>283465.12</v>
      </c>
      <c r="T44" s="108">
        <v>4256902.22</v>
      </c>
      <c r="U44" s="124">
        <v>1.181577489E7</v>
      </c>
      <c r="V44" s="125" t="s">
        <v>112</v>
      </c>
      <c r="W44" s="65"/>
      <c r="X44" s="66">
        <f t="shared" si="5"/>
        <v>16356142.23</v>
      </c>
      <c r="Y44" s="30"/>
      <c r="Z44" s="30"/>
      <c r="AA44" s="30"/>
      <c r="AB44" s="30"/>
      <c r="AC44" s="1"/>
      <c r="AD44" s="1"/>
      <c r="AE44" s="1"/>
      <c r="AF44" s="1"/>
      <c r="AG44" s="1"/>
      <c r="AH44" s="1"/>
      <c r="AI44" s="1"/>
      <c r="AJ44" s="1"/>
      <c r="AK44" s="1"/>
    </row>
    <row r="45" hidden="1">
      <c r="A45" s="41"/>
      <c r="B45" s="106"/>
      <c r="C45" s="30"/>
      <c r="D45" s="30"/>
      <c r="E45" s="30"/>
      <c r="F45" s="30"/>
      <c r="G45" s="58" t="s">
        <v>115</v>
      </c>
      <c r="H45" s="30"/>
      <c r="I45" s="30"/>
      <c r="J45" s="73" t="s">
        <v>61</v>
      </c>
      <c r="K45" s="73" t="s">
        <v>61</v>
      </c>
      <c r="L45" s="62"/>
      <c r="M45" s="62"/>
      <c r="N45" s="62"/>
      <c r="O45" s="62"/>
      <c r="P45" s="62"/>
      <c r="Q45" s="62"/>
      <c r="R45" s="62"/>
      <c r="S45" s="107" t="s">
        <v>116</v>
      </c>
      <c r="T45" s="104"/>
      <c r="U45" s="64"/>
      <c r="V45" s="61">
        <f>X45</f>
        <v>1864800</v>
      </c>
      <c r="W45" s="65"/>
      <c r="X45" s="66">
        <v>1864800.0</v>
      </c>
      <c r="Y45" s="30"/>
      <c r="Z45" s="30"/>
      <c r="AA45" s="30"/>
      <c r="AB45" s="30"/>
      <c r="AC45" s="1"/>
      <c r="AD45" s="1"/>
      <c r="AE45" s="1"/>
      <c r="AF45" s="1"/>
      <c r="AG45" s="1"/>
      <c r="AH45" s="1"/>
      <c r="AI45" s="1"/>
      <c r="AJ45" s="1"/>
      <c r="AK45" s="1"/>
    </row>
    <row r="46">
      <c r="A46" s="41"/>
      <c r="B46" s="75"/>
      <c r="C46" s="34"/>
      <c r="D46" s="34"/>
      <c r="E46" s="34"/>
      <c r="F46" s="34"/>
      <c r="G46" s="58" t="s">
        <v>117</v>
      </c>
      <c r="H46" s="34"/>
      <c r="I46" s="34"/>
      <c r="J46" s="60">
        <v>44393.0</v>
      </c>
      <c r="K46" s="60">
        <v>44393.0</v>
      </c>
      <c r="L46" s="62"/>
      <c r="M46" s="62"/>
      <c r="N46" s="62"/>
      <c r="O46" s="62"/>
      <c r="P46" s="62"/>
      <c r="Q46" s="62"/>
      <c r="R46" s="73">
        <v>332.29</v>
      </c>
      <c r="S46" s="104"/>
      <c r="T46" s="104"/>
      <c r="U46" s="64"/>
      <c r="V46" s="65"/>
      <c r="W46" s="65"/>
      <c r="X46" s="66">
        <f>R46</f>
        <v>332.29</v>
      </c>
      <c r="Y46" s="34"/>
      <c r="Z46" s="34"/>
      <c r="AA46" s="34"/>
      <c r="AB46" s="34"/>
      <c r="AC46" s="1"/>
      <c r="AD46" s="1"/>
      <c r="AE46" s="1"/>
      <c r="AF46" s="1"/>
      <c r="AG46" s="1"/>
      <c r="AH46" s="1"/>
      <c r="AI46" s="1"/>
      <c r="AJ46" s="1"/>
      <c r="AK46" s="1"/>
    </row>
    <row r="47">
      <c r="A47" s="41"/>
      <c r="B47" s="42" t="s">
        <v>118</v>
      </c>
      <c r="C47" s="45">
        <v>105.0</v>
      </c>
      <c r="D47" s="45">
        <v>21.0</v>
      </c>
      <c r="E47" s="45">
        <v>30.0</v>
      </c>
      <c r="F47" s="45">
        <v>0.0</v>
      </c>
      <c r="G47" s="44" t="s">
        <v>119</v>
      </c>
      <c r="H47" s="127" t="s">
        <v>120</v>
      </c>
      <c r="I47" s="127" t="s">
        <v>75</v>
      </c>
      <c r="J47" s="46">
        <v>43196.0</v>
      </c>
      <c r="K47" s="46">
        <v>43326.0</v>
      </c>
      <c r="L47" s="50"/>
      <c r="M47" s="48">
        <v>1284.0</v>
      </c>
      <c r="N47" s="49"/>
      <c r="O47" s="49"/>
      <c r="P47" s="49"/>
      <c r="Q47" s="49"/>
      <c r="R47" s="49"/>
      <c r="S47" s="85"/>
      <c r="T47" s="85"/>
      <c r="U47" s="100"/>
      <c r="V47" s="49"/>
      <c r="W47" s="50"/>
      <c r="X47" s="51">
        <f t="shared" ref="X47:X49" si="6">SUM(L47:U47)</f>
        <v>1284</v>
      </c>
      <c r="Y47" s="52">
        <f>SUM(X47:X53)</f>
        <v>17209976.1</v>
      </c>
      <c r="Z47" s="43" t="s">
        <v>118</v>
      </c>
      <c r="AA47" s="43">
        <v>135.0</v>
      </c>
      <c r="AB47" s="43">
        <v>21.0</v>
      </c>
      <c r="AC47" s="1"/>
      <c r="AD47" s="1"/>
      <c r="AE47" s="1"/>
      <c r="AF47" s="1"/>
      <c r="AG47" s="1"/>
      <c r="AH47" s="1"/>
      <c r="AI47" s="1"/>
      <c r="AJ47" s="1"/>
      <c r="AK47" s="1"/>
    </row>
    <row r="48">
      <c r="A48" s="41"/>
      <c r="B48" s="54" t="s">
        <v>121</v>
      </c>
      <c r="C48" s="30"/>
      <c r="D48" s="30"/>
      <c r="E48" s="30"/>
      <c r="F48" s="30"/>
      <c r="G48" s="44" t="s">
        <v>122</v>
      </c>
      <c r="H48" s="30"/>
      <c r="I48" s="30"/>
      <c r="J48" s="46">
        <v>43196.0</v>
      </c>
      <c r="K48" s="47">
        <v>43384.0</v>
      </c>
      <c r="L48" s="50"/>
      <c r="M48" s="48">
        <v>14151.82</v>
      </c>
      <c r="N48" s="49"/>
      <c r="O48" s="49"/>
      <c r="P48" s="49"/>
      <c r="Q48" s="49"/>
      <c r="R48" s="49"/>
      <c r="S48" s="85"/>
      <c r="T48" s="85"/>
      <c r="U48" s="100"/>
      <c r="V48" s="49"/>
      <c r="W48" s="50"/>
      <c r="X48" s="51">
        <f t="shared" si="6"/>
        <v>14151.82</v>
      </c>
      <c r="Y48" s="30"/>
      <c r="Z48" s="30"/>
      <c r="AA48" s="30"/>
      <c r="AB48" s="30"/>
      <c r="AC48" s="1"/>
      <c r="AD48" s="1"/>
      <c r="AE48" s="1"/>
      <c r="AF48" s="1"/>
      <c r="AG48" s="1"/>
      <c r="AH48" s="1"/>
      <c r="AI48" s="1"/>
      <c r="AJ48" s="1"/>
      <c r="AK48" s="1"/>
    </row>
    <row r="49">
      <c r="A49" s="41"/>
      <c r="B49" s="54" t="s">
        <v>56</v>
      </c>
      <c r="C49" s="30"/>
      <c r="D49" s="30"/>
      <c r="E49" s="30"/>
      <c r="F49" s="30"/>
      <c r="G49" s="44" t="s">
        <v>123</v>
      </c>
      <c r="H49" s="30"/>
      <c r="I49" s="30"/>
      <c r="J49" s="46">
        <v>43717.0</v>
      </c>
      <c r="K49" s="46">
        <v>43749.0</v>
      </c>
      <c r="L49" s="50"/>
      <c r="M49" s="49"/>
      <c r="N49" s="48">
        <f>37769.58+46162.82</f>
        <v>83932.4</v>
      </c>
      <c r="O49" s="48">
        <f>126489.66</f>
        <v>126489.66</v>
      </c>
      <c r="P49" s="49"/>
      <c r="Q49" s="49"/>
      <c r="R49" s="49"/>
      <c r="S49" s="85"/>
      <c r="T49" s="85"/>
      <c r="U49" s="100"/>
      <c r="V49" s="49"/>
      <c r="W49" s="50"/>
      <c r="X49" s="51">
        <f t="shared" si="6"/>
        <v>210422.06</v>
      </c>
      <c r="Y49" s="30"/>
      <c r="Z49" s="30"/>
      <c r="AA49" s="30"/>
      <c r="AB49" s="30"/>
      <c r="AC49" s="1"/>
      <c r="AD49" s="1"/>
      <c r="AE49" s="1"/>
      <c r="AF49" s="1"/>
      <c r="AG49" s="1"/>
      <c r="AH49" s="1"/>
      <c r="AI49" s="1"/>
      <c r="AJ49" s="1"/>
      <c r="AK49" s="1"/>
    </row>
    <row r="50">
      <c r="A50" s="41"/>
      <c r="B50" s="54" t="s">
        <v>79</v>
      </c>
      <c r="C50" s="30"/>
      <c r="D50" s="30"/>
      <c r="E50" s="30"/>
      <c r="F50" s="30"/>
      <c r="G50" s="44" t="s">
        <v>124</v>
      </c>
      <c r="H50" s="30"/>
      <c r="I50" s="30"/>
      <c r="J50" s="46">
        <v>43717.0</v>
      </c>
      <c r="K50" s="128" t="s">
        <v>82</v>
      </c>
      <c r="L50" s="49"/>
      <c r="M50" s="49"/>
      <c r="N50" s="49"/>
      <c r="O50" s="49"/>
      <c r="P50" s="49"/>
      <c r="Q50" s="49"/>
      <c r="R50" s="49"/>
      <c r="S50" s="114">
        <v>24477.17</v>
      </c>
      <c r="T50" s="115">
        <v>84014.22</v>
      </c>
      <c r="U50" s="116">
        <v>2208.38</v>
      </c>
      <c r="V50" s="129">
        <v>34078.49</v>
      </c>
      <c r="W50" s="50"/>
      <c r="X50" s="51">
        <f t="shared" ref="X50:X51" si="7">SUM(S50:V50)</f>
        <v>144778.26</v>
      </c>
      <c r="Y50" s="30"/>
      <c r="Z50" s="30"/>
      <c r="AA50" s="30"/>
      <c r="AB50" s="30"/>
      <c r="AC50" s="1"/>
      <c r="AD50" s="1"/>
      <c r="AE50" s="1"/>
      <c r="AF50" s="1"/>
      <c r="AG50" s="1"/>
      <c r="AH50" s="1"/>
      <c r="AI50" s="1"/>
      <c r="AJ50" s="1"/>
      <c r="AK50" s="1"/>
    </row>
    <row r="51">
      <c r="A51" s="41"/>
      <c r="B51" s="130"/>
      <c r="C51" s="30"/>
      <c r="D51" s="30"/>
      <c r="E51" s="30"/>
      <c r="F51" s="30"/>
      <c r="G51" s="44" t="s">
        <v>125</v>
      </c>
      <c r="H51" s="30"/>
      <c r="I51" s="30"/>
      <c r="J51" s="46">
        <v>44580.0</v>
      </c>
      <c r="K51" s="131">
        <v>45565.0</v>
      </c>
      <c r="L51" s="49"/>
      <c r="M51" s="49"/>
      <c r="N51" s="49"/>
      <c r="O51" s="49"/>
      <c r="P51" s="46">
        <v>45567.0</v>
      </c>
      <c r="Q51" s="46">
        <v>45777.0</v>
      </c>
      <c r="R51" s="49"/>
      <c r="S51" s="114">
        <v>3221062.68</v>
      </c>
      <c r="T51" s="115">
        <v>7685676.27</v>
      </c>
      <c r="U51" s="116">
        <v>2316342.39</v>
      </c>
      <c r="V51" s="129">
        <v>2043403.07</v>
      </c>
      <c r="W51" s="50"/>
      <c r="X51" s="51">
        <f t="shared" si="7"/>
        <v>15266484.41</v>
      </c>
      <c r="Y51" s="30"/>
      <c r="Z51" s="30"/>
      <c r="AA51" s="30"/>
      <c r="AB51" s="30"/>
      <c r="AC51" s="1"/>
      <c r="AD51" s="1"/>
      <c r="AE51" s="1"/>
      <c r="AF51" s="1"/>
      <c r="AG51" s="1"/>
      <c r="AH51" s="1"/>
      <c r="AI51" s="1"/>
      <c r="AJ51" s="1"/>
      <c r="AK51" s="1"/>
    </row>
    <row r="52" hidden="1">
      <c r="A52" s="41"/>
      <c r="B52" s="130"/>
      <c r="C52" s="30"/>
      <c r="D52" s="30"/>
      <c r="E52" s="30"/>
      <c r="F52" s="30"/>
      <c r="G52" s="44" t="s">
        <v>126</v>
      </c>
      <c r="H52" s="30"/>
      <c r="I52" s="30"/>
      <c r="J52" s="128" t="s">
        <v>61</v>
      </c>
      <c r="K52" s="128" t="s">
        <v>99</v>
      </c>
      <c r="L52" s="49"/>
      <c r="M52" s="49"/>
      <c r="N52" s="49"/>
      <c r="O52" s="49"/>
      <c r="P52" s="49"/>
      <c r="Q52" s="49"/>
      <c r="R52" s="49"/>
      <c r="S52" s="100"/>
      <c r="T52" s="100"/>
      <c r="U52" s="100"/>
      <c r="V52" s="48">
        <v>1572500.0</v>
      </c>
      <c r="W52" s="50"/>
      <c r="X52" s="51">
        <v>1572500.0</v>
      </c>
      <c r="Y52" s="30"/>
      <c r="Z52" s="30"/>
      <c r="AA52" s="30"/>
      <c r="AB52" s="30"/>
      <c r="AC52" s="1"/>
      <c r="AD52" s="1"/>
      <c r="AE52" s="1"/>
      <c r="AF52" s="1"/>
      <c r="AG52" s="1"/>
      <c r="AH52" s="1"/>
      <c r="AI52" s="1"/>
      <c r="AJ52" s="1"/>
      <c r="AK52" s="1"/>
    </row>
    <row r="53">
      <c r="A53" s="41"/>
      <c r="B53" s="132"/>
      <c r="C53" s="34"/>
      <c r="D53" s="34"/>
      <c r="E53" s="34"/>
      <c r="F53" s="34"/>
      <c r="G53" s="44" t="s">
        <v>117</v>
      </c>
      <c r="H53" s="34"/>
      <c r="I53" s="34"/>
      <c r="J53" s="46">
        <v>44393.0</v>
      </c>
      <c r="K53" s="46">
        <v>44393.0</v>
      </c>
      <c r="L53" s="49"/>
      <c r="M53" s="49"/>
      <c r="N53" s="49"/>
      <c r="O53" s="49"/>
      <c r="P53" s="133"/>
      <c r="Q53" s="133"/>
      <c r="R53" s="134">
        <v>332.29</v>
      </c>
      <c r="S53" s="85"/>
      <c r="T53" s="85"/>
      <c r="U53" s="100"/>
      <c r="V53" s="50"/>
      <c r="W53" s="50"/>
      <c r="X53" s="51">
        <v>355.55</v>
      </c>
      <c r="Y53" s="34"/>
      <c r="Z53" s="34"/>
      <c r="AA53" s="34"/>
      <c r="AB53" s="34"/>
      <c r="AC53" s="1"/>
      <c r="AD53" s="1"/>
      <c r="AE53" s="1"/>
      <c r="AF53" s="1"/>
      <c r="AG53" s="1"/>
      <c r="AH53" s="1"/>
      <c r="AI53" s="1"/>
      <c r="AJ53" s="1"/>
      <c r="AK53" s="1"/>
    </row>
    <row r="54">
      <c r="A54" s="41"/>
      <c r="B54" s="56" t="s">
        <v>127</v>
      </c>
      <c r="C54" s="103">
        <v>0.0</v>
      </c>
      <c r="D54" s="103">
        <v>80.0</v>
      </c>
      <c r="E54" s="103">
        <v>0.0</v>
      </c>
      <c r="F54" s="103">
        <v>70.0</v>
      </c>
      <c r="G54" s="58" t="s">
        <v>128</v>
      </c>
      <c r="H54" s="59" t="s">
        <v>129</v>
      </c>
      <c r="I54" s="59" t="s">
        <v>130</v>
      </c>
      <c r="J54" s="60">
        <v>43902.0</v>
      </c>
      <c r="K54" s="60">
        <v>44088.0</v>
      </c>
      <c r="L54" s="65"/>
      <c r="M54" s="65"/>
      <c r="N54" s="62"/>
      <c r="O54" s="61">
        <v>963.0</v>
      </c>
      <c r="P54" s="62"/>
      <c r="Q54" s="62"/>
      <c r="R54" s="62"/>
      <c r="S54" s="63"/>
      <c r="T54" s="63"/>
      <c r="U54" s="64"/>
      <c r="V54" s="62"/>
      <c r="W54" s="65"/>
      <c r="X54" s="66">
        <f t="shared" ref="X54:X55" si="8">SUM(L54:U54)</f>
        <v>963</v>
      </c>
      <c r="Y54" s="67">
        <f>SUM(X54:X58)</f>
        <v>1799673.24</v>
      </c>
      <c r="Z54" s="68" t="str">
        <f>B54</f>
        <v>CD COLEGIO EL DRAGO (150)</v>
      </c>
      <c r="AA54" s="57">
        <v>0.0</v>
      </c>
      <c r="AB54" s="57">
        <v>150.0</v>
      </c>
      <c r="AC54" s="1"/>
      <c r="AD54" s="1"/>
      <c r="AE54" s="1"/>
      <c r="AF54" s="1"/>
      <c r="AG54" s="1"/>
      <c r="AH54" s="1"/>
      <c r="AI54" s="1"/>
      <c r="AJ54" s="1"/>
      <c r="AK54" s="1"/>
    </row>
    <row r="55">
      <c r="A55" s="41"/>
      <c r="B55" s="69" t="s">
        <v>131</v>
      </c>
      <c r="C55" s="30"/>
      <c r="D55" s="30"/>
      <c r="E55" s="30"/>
      <c r="F55" s="30"/>
      <c r="G55" s="58" t="s">
        <v>132</v>
      </c>
      <c r="H55" s="30"/>
      <c r="I55" s="30"/>
      <c r="J55" s="135">
        <v>44397.0</v>
      </c>
      <c r="K55" s="60">
        <v>44783.0</v>
      </c>
      <c r="L55" s="65"/>
      <c r="M55" s="62"/>
      <c r="N55" s="65"/>
      <c r="O55" s="65"/>
      <c r="P55" s="136"/>
      <c r="Q55" s="136"/>
      <c r="R55" s="137">
        <f>6718.37+6718.37</f>
        <v>13436.74</v>
      </c>
      <c r="S55" s="138">
        <f>8211.34+8211.34+22394.57+7464.86+14929.71</f>
        <v>61211.82</v>
      </c>
      <c r="T55" s="139"/>
      <c r="U55" s="64"/>
      <c r="V55" s="62"/>
      <c r="W55" s="65"/>
      <c r="X55" s="66">
        <f t="shared" si="8"/>
        <v>74648.56</v>
      </c>
      <c r="Y55" s="30"/>
      <c r="Z55" s="30"/>
      <c r="AA55" s="30"/>
      <c r="AB55" s="30"/>
      <c r="AC55" s="1"/>
      <c r="AD55" s="1"/>
      <c r="AE55" s="1"/>
      <c r="AF55" s="1"/>
      <c r="AG55" s="1"/>
      <c r="AH55" s="1"/>
      <c r="AI55" s="1"/>
      <c r="AJ55" s="1"/>
      <c r="AK55" s="1"/>
    </row>
    <row r="56">
      <c r="A56" s="41"/>
      <c r="B56" s="69" t="s">
        <v>56</v>
      </c>
      <c r="C56" s="30"/>
      <c r="D56" s="30"/>
      <c r="E56" s="30"/>
      <c r="F56" s="30"/>
      <c r="G56" s="58" t="s">
        <v>133</v>
      </c>
      <c r="H56" s="30"/>
      <c r="I56" s="30"/>
      <c r="J56" s="60">
        <v>45503.0</v>
      </c>
      <c r="K56" s="73" t="s">
        <v>82</v>
      </c>
      <c r="L56" s="62"/>
      <c r="M56" s="62"/>
      <c r="N56" s="62"/>
      <c r="O56" s="62"/>
      <c r="P56" s="62"/>
      <c r="Q56" s="62"/>
      <c r="R56" s="62"/>
      <c r="S56" s="104"/>
      <c r="T56" s="104"/>
      <c r="U56" s="124">
        <v>4317.46</v>
      </c>
      <c r="V56" s="140">
        <v>20591.42</v>
      </c>
      <c r="W56" s="125"/>
      <c r="X56" s="66">
        <f t="shared" ref="X56:X57" si="9">SUM(S56:V56)</f>
        <v>24908.88</v>
      </c>
      <c r="Y56" s="30"/>
      <c r="Z56" s="30"/>
      <c r="AA56" s="30"/>
      <c r="AB56" s="30"/>
      <c r="AC56" s="1"/>
      <c r="AD56" s="1"/>
      <c r="AE56" s="1"/>
      <c r="AF56" s="1"/>
      <c r="AG56" s="1"/>
      <c r="AH56" s="1"/>
      <c r="AI56" s="1"/>
      <c r="AJ56" s="1"/>
      <c r="AK56" s="1"/>
    </row>
    <row r="57">
      <c r="A57" s="41"/>
      <c r="B57" s="69" t="s">
        <v>134</v>
      </c>
      <c r="C57" s="30"/>
      <c r="D57" s="30"/>
      <c r="E57" s="30"/>
      <c r="F57" s="30"/>
      <c r="G57" s="58" t="s">
        <v>135</v>
      </c>
      <c r="H57" s="30"/>
      <c r="I57" s="30"/>
      <c r="J57" s="60">
        <v>45503.0</v>
      </c>
      <c r="K57" s="118">
        <v>45995.0</v>
      </c>
      <c r="L57" s="62"/>
      <c r="M57" s="62"/>
      <c r="N57" s="62"/>
      <c r="O57" s="62"/>
      <c r="P57" s="62"/>
      <c r="Q57" s="62"/>
      <c r="R57" s="62"/>
      <c r="S57" s="104"/>
      <c r="T57" s="104"/>
      <c r="U57" s="107">
        <f>39438.5+221276.72+7525.38+44123.2</f>
        <v>312363.8</v>
      </c>
      <c r="V57" s="140">
        <v>1191789.0</v>
      </c>
      <c r="W57" s="65"/>
      <c r="X57" s="66">
        <f t="shared" si="9"/>
        <v>1504152.8</v>
      </c>
      <c r="Y57" s="30"/>
      <c r="Z57" s="30"/>
      <c r="AA57" s="30"/>
      <c r="AB57" s="30"/>
      <c r="AC57" s="1"/>
      <c r="AD57" s="141"/>
      <c r="AE57" s="142"/>
      <c r="AF57" s="1"/>
      <c r="AG57" s="1"/>
      <c r="AH57" s="1"/>
      <c r="AI57" s="1"/>
      <c r="AJ57" s="1"/>
      <c r="AK57" s="1"/>
    </row>
    <row r="58" hidden="1">
      <c r="A58" s="41"/>
      <c r="B58" s="75"/>
      <c r="C58" s="34"/>
      <c r="D58" s="34"/>
      <c r="E58" s="34"/>
      <c r="F58" s="34"/>
      <c r="G58" s="58" t="s">
        <v>136</v>
      </c>
      <c r="H58" s="34"/>
      <c r="I58" s="34"/>
      <c r="J58" s="73" t="s">
        <v>61</v>
      </c>
      <c r="K58" s="73" t="s">
        <v>61</v>
      </c>
      <c r="L58" s="62"/>
      <c r="M58" s="62"/>
      <c r="N58" s="62"/>
      <c r="O58" s="62"/>
      <c r="P58" s="62"/>
      <c r="Q58" s="62"/>
      <c r="R58" s="62"/>
      <c r="S58" s="104"/>
      <c r="T58" s="104"/>
      <c r="U58" s="143"/>
      <c r="V58" s="65"/>
      <c r="W58" s="61">
        <v>195000.0</v>
      </c>
      <c r="X58" s="66">
        <f>SUM(L58:W58)</f>
        <v>195000</v>
      </c>
      <c r="Y58" s="34"/>
      <c r="Z58" s="34"/>
      <c r="AA58" s="34"/>
      <c r="AB58" s="34"/>
      <c r="AC58" s="1"/>
      <c r="AD58" s="1"/>
      <c r="AE58" s="1"/>
      <c r="AF58" s="1"/>
      <c r="AG58" s="1"/>
      <c r="AH58" s="1"/>
      <c r="AI58" s="1"/>
      <c r="AJ58" s="1"/>
      <c r="AK58" s="1"/>
    </row>
    <row r="59" hidden="1">
      <c r="A59" s="41"/>
      <c r="B59" s="144" t="s">
        <v>137</v>
      </c>
      <c r="C59" s="145">
        <v>63.0</v>
      </c>
      <c r="D59" s="145">
        <v>30.0</v>
      </c>
      <c r="E59" s="145">
        <v>0.0</v>
      </c>
      <c r="F59" s="145">
        <v>0.0</v>
      </c>
      <c r="G59" s="146" t="s">
        <v>138</v>
      </c>
      <c r="H59" s="145" t="s">
        <v>139</v>
      </c>
      <c r="I59" s="145" t="s">
        <v>140</v>
      </c>
      <c r="J59" s="147">
        <v>43607.0</v>
      </c>
      <c r="K59" s="148" t="s">
        <v>141</v>
      </c>
      <c r="L59" s="84"/>
      <c r="M59" s="84"/>
      <c r="N59" s="149">
        <v>30500.0</v>
      </c>
      <c r="O59" s="149">
        <v>5365513.61</v>
      </c>
      <c r="P59" s="150"/>
      <c r="Q59" s="150"/>
      <c r="R59" s="150"/>
      <c r="S59" s="151">
        <v>1903079.71</v>
      </c>
      <c r="T59" s="152"/>
      <c r="U59" s="153"/>
      <c r="V59" s="86"/>
      <c r="W59" s="150"/>
      <c r="X59" s="154">
        <f>SUM(L59:V59)</f>
        <v>7299093.32</v>
      </c>
      <c r="Y59" s="155">
        <f>X59</f>
        <v>7299093.32</v>
      </c>
      <c r="Z59" s="146" t="str">
        <f t="shared" ref="Z59:Z62" si="10">B59</f>
        <v>TARAZONA(63+30)                       TM: Guía                                      Obra nueva</v>
      </c>
      <c r="AA59" s="101">
        <v>63.0</v>
      </c>
      <c r="AB59" s="101">
        <v>30.0</v>
      </c>
      <c r="AC59" s="1"/>
      <c r="AD59" s="1"/>
      <c r="AE59" s="1"/>
      <c r="AF59" s="1"/>
      <c r="AG59" s="1"/>
      <c r="AH59" s="1"/>
      <c r="AI59" s="1"/>
      <c r="AJ59" s="1"/>
      <c r="AK59" s="1"/>
    </row>
    <row r="60" hidden="1">
      <c r="A60" s="41"/>
      <c r="B60" s="156" t="s">
        <v>142</v>
      </c>
      <c r="C60" s="157">
        <v>36.0</v>
      </c>
      <c r="D60" s="157">
        <v>30.0</v>
      </c>
      <c r="E60" s="157">
        <v>0.0</v>
      </c>
      <c r="F60" s="157">
        <v>0.0</v>
      </c>
      <c r="G60" s="158" t="s">
        <v>143</v>
      </c>
      <c r="H60" s="157" t="s">
        <v>144</v>
      </c>
      <c r="I60" s="157" t="s">
        <v>145</v>
      </c>
      <c r="J60" s="159" t="s">
        <v>146</v>
      </c>
      <c r="K60" s="157" t="s">
        <v>147</v>
      </c>
      <c r="L60" s="62"/>
      <c r="M60" s="160">
        <v>171295.2</v>
      </c>
      <c r="N60" s="161"/>
      <c r="O60" s="162">
        <v>1259522.15</v>
      </c>
      <c r="P60" s="161"/>
      <c r="Q60" s="161"/>
      <c r="R60" s="161"/>
      <c r="S60" s="163"/>
      <c r="T60" s="163"/>
      <c r="U60" s="164"/>
      <c r="V60" s="62"/>
      <c r="W60" s="161"/>
      <c r="X60" s="165">
        <f>SUM(L60:U60)</f>
        <v>1430817.35</v>
      </c>
      <c r="Y60" s="67">
        <f>X60+X61</f>
        <v>2222764.1</v>
      </c>
      <c r="Z60" s="158" t="str">
        <f t="shared" si="10"/>
        <v>CS TEROR(36+30)                            C/El Mesón 29                             TM: Teror                                      Obra nueva</v>
      </c>
      <c r="AA60" s="57">
        <v>36.0</v>
      </c>
      <c r="AB60" s="57">
        <v>30.0</v>
      </c>
      <c r="AC60" s="1"/>
      <c r="AD60" s="1"/>
      <c r="AE60" s="1"/>
      <c r="AF60" s="1"/>
      <c r="AG60" s="1"/>
      <c r="AH60" s="1"/>
      <c r="AI60" s="1"/>
      <c r="AJ60" s="1"/>
      <c r="AK60" s="1"/>
    </row>
    <row r="61" hidden="1">
      <c r="A61" s="41"/>
      <c r="B61" s="58" t="s">
        <v>148</v>
      </c>
      <c r="C61" s="62"/>
      <c r="D61" s="62"/>
      <c r="E61" s="62"/>
      <c r="F61" s="62"/>
      <c r="G61" s="58" t="s">
        <v>149</v>
      </c>
      <c r="H61" s="62"/>
      <c r="I61" s="62"/>
      <c r="J61" s="159" t="s">
        <v>31</v>
      </c>
      <c r="K61" s="159" t="s">
        <v>31</v>
      </c>
      <c r="L61" s="62"/>
      <c r="M61" s="62"/>
      <c r="N61" s="65"/>
      <c r="O61" s="65"/>
      <c r="P61" s="65"/>
      <c r="Q61" s="65"/>
      <c r="R61" s="65"/>
      <c r="S61" s="166"/>
      <c r="T61" s="166"/>
      <c r="U61" s="167"/>
      <c r="V61" s="62"/>
      <c r="W61" s="161"/>
      <c r="X61" s="165">
        <v>791946.75</v>
      </c>
      <c r="Y61" s="34"/>
      <c r="Z61" s="158" t="str">
        <f t="shared" si="10"/>
        <v>Modificado Teror</v>
      </c>
      <c r="AA61" s="34"/>
      <c r="AB61" s="34"/>
      <c r="AC61" s="1"/>
      <c r="AD61" s="1"/>
      <c r="AE61" s="1"/>
      <c r="AF61" s="1"/>
      <c r="AG61" s="1"/>
      <c r="AH61" s="1"/>
      <c r="AI61" s="1"/>
      <c r="AJ61" s="1"/>
      <c r="AK61" s="1"/>
    </row>
    <row r="62">
      <c r="A62" s="41"/>
      <c r="B62" s="168" t="s">
        <v>150</v>
      </c>
      <c r="C62" s="113">
        <v>4.0</v>
      </c>
      <c r="D62" s="113">
        <v>0.0</v>
      </c>
      <c r="E62" s="113">
        <v>0.0</v>
      </c>
      <c r="F62" s="113">
        <v>13.0</v>
      </c>
      <c r="G62" s="79" t="s">
        <v>151</v>
      </c>
      <c r="H62" s="113" t="s">
        <v>152</v>
      </c>
      <c r="I62" s="113" t="s">
        <v>153</v>
      </c>
      <c r="J62" s="96">
        <v>43278.0</v>
      </c>
      <c r="K62" s="96">
        <v>43627.0</v>
      </c>
      <c r="L62" s="84"/>
      <c r="M62" s="84"/>
      <c r="N62" s="169">
        <v>296207.04</v>
      </c>
      <c r="O62" s="84"/>
      <c r="P62" s="86"/>
      <c r="Q62" s="86"/>
      <c r="R62" s="86"/>
      <c r="S62" s="85"/>
      <c r="T62" s="85"/>
      <c r="U62" s="85"/>
      <c r="V62" s="84"/>
      <c r="W62" s="86"/>
      <c r="X62" s="87">
        <f t="shared" ref="X62:X63" si="11">SUM(L62:U62)</f>
        <v>296207.04</v>
      </c>
      <c r="Y62" s="88">
        <f>SUM(X62:X66)</f>
        <v>1331472.37</v>
      </c>
      <c r="Z62" s="170" t="str">
        <f t="shared" si="10"/>
        <v>HOGAR FUNCIONAL TEROR (4+13)</v>
      </c>
      <c r="AA62" s="78">
        <v>4.0</v>
      </c>
      <c r="AB62" s="78">
        <v>13.0</v>
      </c>
      <c r="AC62" s="1"/>
      <c r="AD62" s="1"/>
      <c r="AE62" s="1"/>
      <c r="AF62" s="1"/>
      <c r="AG62" s="1"/>
      <c r="AH62" s="1"/>
      <c r="AI62" s="1"/>
      <c r="AJ62" s="1"/>
      <c r="AK62" s="1"/>
    </row>
    <row r="63">
      <c r="A63" s="41"/>
      <c r="B63" s="171" t="s">
        <v>154</v>
      </c>
      <c r="C63" s="30"/>
      <c r="D63" s="30"/>
      <c r="E63" s="30"/>
      <c r="F63" s="30"/>
      <c r="G63" s="79" t="s">
        <v>155</v>
      </c>
      <c r="H63" s="30"/>
      <c r="I63" s="30"/>
      <c r="J63" s="81">
        <v>44336.0</v>
      </c>
      <c r="K63" s="172">
        <v>44440.0</v>
      </c>
      <c r="L63" s="86"/>
      <c r="M63" s="84"/>
      <c r="N63" s="84"/>
      <c r="O63" s="86"/>
      <c r="P63" s="86"/>
      <c r="Q63" s="86"/>
      <c r="R63" s="83">
        <v>23612.23</v>
      </c>
      <c r="S63" s="95"/>
      <c r="T63" s="95"/>
      <c r="U63" s="85"/>
      <c r="V63" s="84"/>
      <c r="W63" s="86"/>
      <c r="X63" s="87">
        <f t="shared" si="11"/>
        <v>23612.23</v>
      </c>
      <c r="Y63" s="30"/>
      <c r="Z63" s="30"/>
      <c r="AA63" s="30"/>
      <c r="AB63" s="30"/>
      <c r="AC63" s="1"/>
      <c r="AD63" s="1"/>
      <c r="AE63" s="1"/>
      <c r="AF63" s="1"/>
      <c r="AG63" s="1"/>
      <c r="AH63" s="1"/>
      <c r="AI63" s="1"/>
      <c r="AJ63" s="1"/>
      <c r="AK63" s="1"/>
    </row>
    <row r="64">
      <c r="A64" s="41"/>
      <c r="B64" s="171" t="s">
        <v>156</v>
      </c>
      <c r="C64" s="30"/>
      <c r="D64" s="30"/>
      <c r="E64" s="30"/>
      <c r="F64" s="30"/>
      <c r="G64" s="79" t="s">
        <v>157</v>
      </c>
      <c r="H64" s="30"/>
      <c r="I64" s="30"/>
      <c r="J64" s="81">
        <v>44336.0</v>
      </c>
      <c r="K64" s="117" t="s">
        <v>158</v>
      </c>
      <c r="L64" s="84"/>
      <c r="M64" s="84"/>
      <c r="N64" s="84"/>
      <c r="O64" s="86"/>
      <c r="P64" s="86"/>
      <c r="Q64" s="86"/>
      <c r="R64" s="86"/>
      <c r="S64" s="85"/>
      <c r="T64" s="85"/>
      <c r="U64" s="173">
        <v>2995.36</v>
      </c>
      <c r="V64" s="174">
        <v>2541.73</v>
      </c>
      <c r="W64" s="86"/>
      <c r="X64" s="87">
        <f t="shared" ref="X64:X65" si="12">SUM(S64:V64)</f>
        <v>5537.09</v>
      </c>
      <c r="Y64" s="30"/>
      <c r="Z64" s="30"/>
      <c r="AA64" s="30"/>
      <c r="AB64" s="30"/>
      <c r="AC64" s="1"/>
      <c r="AD64" s="1"/>
      <c r="AE64" s="1"/>
      <c r="AF64" s="1"/>
      <c r="AG64" s="1"/>
      <c r="AH64" s="1"/>
      <c r="AI64" s="1"/>
      <c r="AJ64" s="1"/>
      <c r="AK64" s="1"/>
    </row>
    <row r="65">
      <c r="A65" s="41"/>
      <c r="B65" s="171" t="s">
        <v>48</v>
      </c>
      <c r="C65" s="30"/>
      <c r="D65" s="30"/>
      <c r="E65" s="30"/>
      <c r="F65" s="30"/>
      <c r="G65" s="79" t="s">
        <v>159</v>
      </c>
      <c r="H65" s="30"/>
      <c r="I65" s="30"/>
      <c r="J65" s="81">
        <v>45393.0</v>
      </c>
      <c r="K65" s="175">
        <v>45899.0</v>
      </c>
      <c r="L65" s="84"/>
      <c r="M65" s="84"/>
      <c r="N65" s="84"/>
      <c r="O65" s="86"/>
      <c r="P65" s="86"/>
      <c r="Q65" s="86"/>
      <c r="R65" s="86"/>
      <c r="S65" s="85"/>
      <c r="T65" s="85"/>
      <c r="U65" s="114">
        <f>18436.22+7891.08+44867.88+14449.99+32056.08+21446.12+29017.14+30289.42</f>
        <v>198453.93</v>
      </c>
      <c r="V65" s="174">
        <v>726053.87</v>
      </c>
      <c r="W65" s="86"/>
      <c r="X65" s="87">
        <f t="shared" si="12"/>
        <v>924507.8</v>
      </c>
      <c r="Y65" s="30"/>
      <c r="Z65" s="30"/>
      <c r="AA65" s="30"/>
      <c r="AB65" s="30"/>
      <c r="AC65" s="1"/>
      <c r="AD65" s="141"/>
      <c r="AE65" s="1"/>
      <c r="AF65" s="119"/>
      <c r="AG65" s="1"/>
      <c r="AH65" s="1"/>
      <c r="AI65" s="1"/>
      <c r="AJ65" s="1"/>
      <c r="AK65" s="1"/>
    </row>
    <row r="66" hidden="1">
      <c r="A66" s="41"/>
      <c r="B66" s="120"/>
      <c r="C66" s="34"/>
      <c r="D66" s="34"/>
      <c r="E66" s="34"/>
      <c r="F66" s="34"/>
      <c r="G66" s="79" t="s">
        <v>160</v>
      </c>
      <c r="H66" s="34"/>
      <c r="I66" s="34"/>
      <c r="J66" s="101" t="s">
        <v>61</v>
      </c>
      <c r="K66" s="101" t="s">
        <v>61</v>
      </c>
      <c r="L66" s="84"/>
      <c r="M66" s="84"/>
      <c r="N66" s="84"/>
      <c r="O66" s="86"/>
      <c r="P66" s="86"/>
      <c r="Q66" s="86"/>
      <c r="R66" s="86"/>
      <c r="S66" s="176"/>
      <c r="T66" s="176"/>
      <c r="U66" s="153"/>
      <c r="V66" s="83">
        <v>81608.21</v>
      </c>
      <c r="W66" s="86"/>
      <c r="X66" s="87">
        <f>SUM(V66:W66)</f>
        <v>81608.21</v>
      </c>
      <c r="Y66" s="34"/>
      <c r="Z66" s="34"/>
      <c r="AA66" s="34"/>
      <c r="AB66" s="34"/>
      <c r="AC66" s="1"/>
      <c r="AD66" s="1"/>
      <c r="AE66" s="1"/>
      <c r="AF66" s="1"/>
      <c r="AG66" s="1"/>
      <c r="AH66" s="1"/>
      <c r="AI66" s="1"/>
      <c r="AJ66" s="1"/>
      <c r="AK66" s="1"/>
    </row>
    <row r="67">
      <c r="A67" s="41"/>
      <c r="B67" s="56" t="s">
        <v>161</v>
      </c>
      <c r="C67" s="103">
        <v>90.0</v>
      </c>
      <c r="D67" s="103">
        <v>40.0</v>
      </c>
      <c r="E67" s="103">
        <v>0.0</v>
      </c>
      <c r="F67" s="103">
        <v>0.0</v>
      </c>
      <c r="G67" s="58" t="s">
        <v>162</v>
      </c>
      <c r="H67" s="177" t="s">
        <v>163</v>
      </c>
      <c r="I67" s="59" t="s">
        <v>164</v>
      </c>
      <c r="J67" s="70">
        <v>43418.0</v>
      </c>
      <c r="K67" s="60">
        <v>43525.0</v>
      </c>
      <c r="L67" s="65"/>
      <c r="M67" s="61">
        <v>1284.0</v>
      </c>
      <c r="N67" s="65"/>
      <c r="O67" s="65"/>
      <c r="P67" s="65"/>
      <c r="Q67" s="65"/>
      <c r="R67" s="65"/>
      <c r="S67" s="178"/>
      <c r="T67" s="178"/>
      <c r="U67" s="178"/>
      <c r="V67" s="65"/>
      <c r="W67" s="65"/>
      <c r="X67" s="66">
        <f t="shared" ref="X67:X69" si="13">SUM(L67:U67)</f>
        <v>1284</v>
      </c>
      <c r="Y67" s="67">
        <f>X67+X68+X69+X70+X71+X73+X74</f>
        <v>1328365.68</v>
      </c>
      <c r="Z67" s="68" t="str">
        <f>B67</f>
        <v>CS INGENIO (90+40)</v>
      </c>
      <c r="AA67" s="57">
        <v>90.0</v>
      </c>
      <c r="AB67" s="57">
        <v>40.0</v>
      </c>
      <c r="AC67" s="1"/>
      <c r="AD67" s="1"/>
      <c r="AE67" s="1"/>
      <c r="AF67" s="1"/>
      <c r="AG67" s="1"/>
      <c r="AH67" s="1"/>
      <c r="AI67" s="1"/>
      <c r="AJ67" s="1"/>
      <c r="AK67" s="1"/>
    </row>
    <row r="68">
      <c r="A68" s="41"/>
      <c r="B68" s="69" t="s">
        <v>165</v>
      </c>
      <c r="C68" s="30"/>
      <c r="D68" s="30"/>
      <c r="E68" s="30"/>
      <c r="F68" s="30"/>
      <c r="G68" s="58" t="s">
        <v>166</v>
      </c>
      <c r="H68" s="30"/>
      <c r="I68" s="30"/>
      <c r="J68" s="70">
        <v>43452.0</v>
      </c>
      <c r="K68" s="60">
        <v>43521.0</v>
      </c>
      <c r="L68" s="65"/>
      <c r="M68" s="65"/>
      <c r="N68" s="179">
        <v>6047.64</v>
      </c>
      <c r="O68" s="65"/>
      <c r="P68" s="65"/>
      <c r="Q68" s="65"/>
      <c r="R68" s="65"/>
      <c r="S68" s="178"/>
      <c r="T68" s="178"/>
      <c r="U68" s="178"/>
      <c r="V68" s="65"/>
      <c r="W68" s="65"/>
      <c r="X68" s="66">
        <f t="shared" si="13"/>
        <v>6047.64</v>
      </c>
      <c r="Y68" s="30"/>
      <c r="Z68" s="30"/>
      <c r="AA68" s="30"/>
      <c r="AB68" s="30"/>
      <c r="AC68" s="1"/>
      <c r="AD68" s="1"/>
      <c r="AE68" s="1"/>
      <c r="AF68" s="1"/>
      <c r="AG68" s="1"/>
      <c r="AH68" s="1"/>
      <c r="AI68" s="1"/>
      <c r="AJ68" s="1"/>
      <c r="AK68" s="1"/>
    </row>
    <row r="69">
      <c r="A69" s="41"/>
      <c r="B69" s="69" t="s">
        <v>167</v>
      </c>
      <c r="C69" s="30"/>
      <c r="D69" s="30"/>
      <c r="E69" s="30"/>
      <c r="F69" s="30"/>
      <c r="G69" s="58" t="s">
        <v>168</v>
      </c>
      <c r="H69" s="30"/>
      <c r="I69" s="30"/>
      <c r="J69" s="60">
        <v>44291.0</v>
      </c>
      <c r="K69" s="73" t="s">
        <v>61</v>
      </c>
      <c r="L69" s="65"/>
      <c r="M69" s="62"/>
      <c r="N69" s="65"/>
      <c r="O69" s="65"/>
      <c r="P69" s="65"/>
      <c r="Q69" s="65"/>
      <c r="R69" s="61">
        <v>42594.58</v>
      </c>
      <c r="S69" s="180">
        <f>26030.02+26030.02</f>
        <v>52060.04</v>
      </c>
      <c r="T69" s="178"/>
      <c r="U69" s="178"/>
      <c r="V69" s="65"/>
      <c r="W69" s="65"/>
      <c r="X69" s="66">
        <f t="shared" si="13"/>
        <v>94654.62</v>
      </c>
      <c r="Y69" s="30"/>
      <c r="Z69" s="30"/>
      <c r="AA69" s="30"/>
      <c r="AB69" s="30"/>
      <c r="AC69" s="1"/>
      <c r="AD69" s="1"/>
      <c r="AE69" s="1"/>
      <c r="AF69" s="1"/>
      <c r="AG69" s="1"/>
      <c r="AH69" s="1"/>
      <c r="AI69" s="1"/>
      <c r="AJ69" s="1"/>
      <c r="AK69" s="1"/>
    </row>
    <row r="70">
      <c r="A70" s="41"/>
      <c r="B70" s="69" t="s">
        <v>169</v>
      </c>
      <c r="C70" s="30"/>
      <c r="D70" s="30"/>
      <c r="E70" s="30"/>
      <c r="F70" s="30"/>
      <c r="G70" s="58" t="s">
        <v>170</v>
      </c>
      <c r="H70" s="30"/>
      <c r="I70" s="30"/>
      <c r="J70" s="60">
        <v>44291.0</v>
      </c>
      <c r="K70" s="73" t="s">
        <v>61</v>
      </c>
      <c r="L70" s="62"/>
      <c r="M70" s="62"/>
      <c r="N70" s="65"/>
      <c r="O70" s="65"/>
      <c r="P70" s="65"/>
      <c r="Q70" s="65"/>
      <c r="R70" s="65"/>
      <c r="S70" s="178"/>
      <c r="T70" s="178"/>
      <c r="U70" s="178"/>
      <c r="V70" s="66">
        <v>225117.42</v>
      </c>
      <c r="W70" s="65"/>
      <c r="X70" s="66">
        <f>SUM(L70:V70)</f>
        <v>225117.42</v>
      </c>
      <c r="Y70" s="30"/>
      <c r="Z70" s="30"/>
      <c r="AA70" s="30"/>
      <c r="AB70" s="30"/>
      <c r="AC70" s="1"/>
      <c r="AD70" s="1"/>
      <c r="AE70" s="1"/>
      <c r="AF70" s="1"/>
      <c r="AG70" s="1"/>
      <c r="AH70" s="1"/>
      <c r="AI70" s="1"/>
      <c r="AJ70" s="1"/>
      <c r="AK70" s="1"/>
    </row>
    <row r="71">
      <c r="A71" s="41"/>
      <c r="B71" s="69" t="s">
        <v>79</v>
      </c>
      <c r="C71" s="30"/>
      <c r="D71" s="30"/>
      <c r="E71" s="30"/>
      <c r="F71" s="30"/>
      <c r="G71" s="58" t="s">
        <v>171</v>
      </c>
      <c r="H71" s="30"/>
      <c r="I71" s="30"/>
      <c r="J71" s="73" t="s">
        <v>61</v>
      </c>
      <c r="K71" s="73" t="s">
        <v>61</v>
      </c>
      <c r="L71" s="62"/>
      <c r="M71" s="62"/>
      <c r="N71" s="65"/>
      <c r="O71" s="65"/>
      <c r="P71" s="65"/>
      <c r="Q71" s="65"/>
      <c r="R71" s="65"/>
      <c r="S71" s="178"/>
      <c r="T71" s="178"/>
      <c r="U71" s="178"/>
      <c r="V71" s="66"/>
      <c r="W71" s="61"/>
      <c r="X71" s="66"/>
      <c r="Y71" s="30"/>
      <c r="Z71" s="30"/>
      <c r="AA71" s="30"/>
      <c r="AB71" s="30"/>
      <c r="AC71" s="1"/>
      <c r="AD71" s="1"/>
      <c r="AE71" s="1"/>
      <c r="AF71" s="1"/>
      <c r="AG71" s="1"/>
      <c r="AH71" s="1"/>
      <c r="AI71" s="1"/>
      <c r="AJ71" s="1"/>
      <c r="AK71" s="1"/>
    </row>
    <row r="72">
      <c r="A72" s="41"/>
      <c r="B72" s="106"/>
      <c r="C72" s="30"/>
      <c r="D72" s="30"/>
      <c r="E72" s="30"/>
      <c r="F72" s="30"/>
      <c r="G72" s="58" t="s">
        <v>172</v>
      </c>
      <c r="H72" s="30"/>
      <c r="I72" s="30"/>
      <c r="J72" s="60">
        <v>45079.0</v>
      </c>
      <c r="K72" s="62"/>
      <c r="L72" s="62"/>
      <c r="M72" s="62"/>
      <c r="N72" s="65"/>
      <c r="O72" s="65"/>
      <c r="P72" s="65"/>
      <c r="Q72" s="65"/>
      <c r="R72" s="65"/>
      <c r="S72" s="178"/>
      <c r="T72" s="178"/>
      <c r="U72" s="178"/>
      <c r="V72" s="65"/>
      <c r="W72" s="65"/>
      <c r="X72" s="65"/>
      <c r="Y72" s="30"/>
      <c r="Z72" s="30"/>
      <c r="AA72" s="30"/>
      <c r="AB72" s="30"/>
      <c r="AC72" s="1"/>
      <c r="AD72" s="1"/>
      <c r="AE72" s="1"/>
      <c r="AF72" s="1"/>
      <c r="AG72" s="1"/>
      <c r="AH72" s="1"/>
      <c r="AI72" s="1"/>
      <c r="AJ72" s="1"/>
      <c r="AK72" s="1"/>
    </row>
    <row r="73" hidden="1">
      <c r="A73" s="41"/>
      <c r="B73" s="75"/>
      <c r="C73" s="34"/>
      <c r="D73" s="34"/>
      <c r="E73" s="34"/>
      <c r="F73" s="34"/>
      <c r="G73" s="58" t="s">
        <v>173</v>
      </c>
      <c r="H73" s="34"/>
      <c r="I73" s="34"/>
      <c r="J73" s="73" t="s">
        <v>61</v>
      </c>
      <c r="K73" s="73" t="s">
        <v>61</v>
      </c>
      <c r="L73" s="62"/>
      <c r="M73" s="62"/>
      <c r="N73" s="65"/>
      <c r="O73" s="65"/>
      <c r="P73" s="65"/>
      <c r="Q73" s="65"/>
      <c r="R73" s="65"/>
      <c r="S73" s="178"/>
      <c r="T73" s="178"/>
      <c r="U73" s="178"/>
      <c r="V73" s="65"/>
      <c r="W73" s="61">
        <v>991600.0</v>
      </c>
      <c r="X73" s="66">
        <f>SUM(V73:W73)</f>
        <v>991600</v>
      </c>
      <c r="Y73" s="30"/>
      <c r="Z73" s="34"/>
      <c r="AA73" s="34"/>
      <c r="AB73" s="34"/>
      <c r="AC73" s="1"/>
      <c r="AD73" s="1"/>
      <c r="AE73" s="1"/>
      <c r="AF73" s="1"/>
      <c r="AG73" s="1"/>
      <c r="AH73" s="1"/>
      <c r="AI73" s="1"/>
      <c r="AJ73" s="1"/>
      <c r="AK73" s="1"/>
    </row>
    <row r="74">
      <c r="A74" s="41"/>
      <c r="B74" s="181"/>
      <c r="C74" s="163"/>
      <c r="D74" s="163"/>
      <c r="E74" s="163"/>
      <c r="F74" s="163"/>
      <c r="G74" s="182" t="s">
        <v>174</v>
      </c>
      <c r="H74" s="163"/>
      <c r="I74" s="163"/>
      <c r="J74" s="183"/>
      <c r="K74" s="166"/>
      <c r="L74" s="166"/>
      <c r="M74" s="166"/>
      <c r="N74" s="166"/>
      <c r="O74" s="166"/>
      <c r="P74" s="166"/>
      <c r="Q74" s="166"/>
      <c r="R74" s="166"/>
      <c r="S74" s="184"/>
      <c r="T74" s="185">
        <f>4494+5168</f>
        <v>9662</v>
      </c>
      <c r="U74" s="178"/>
      <c r="V74" s="166"/>
      <c r="W74" s="178"/>
      <c r="X74" s="186">
        <f t="shared" ref="X74:X75" si="14">SUM(L74:U74)</f>
        <v>9662</v>
      </c>
      <c r="Y74" s="34"/>
      <c r="Z74" s="187"/>
      <c r="AA74" s="163"/>
      <c r="AB74" s="163"/>
      <c r="AC74" s="1"/>
      <c r="AD74" s="188"/>
      <c r="AE74" s="1"/>
      <c r="AF74" s="1"/>
      <c r="AG74" s="1"/>
      <c r="AH74" s="1"/>
      <c r="AI74" s="1"/>
      <c r="AJ74" s="1"/>
      <c r="AK74" s="1"/>
    </row>
    <row r="75">
      <c r="A75" s="41"/>
      <c r="B75" s="189" t="s">
        <v>175</v>
      </c>
      <c r="C75" s="113">
        <v>56.0</v>
      </c>
      <c r="D75" s="113">
        <v>40.0</v>
      </c>
      <c r="E75" s="113">
        <v>0.0</v>
      </c>
      <c r="F75" s="113">
        <v>0.0</v>
      </c>
      <c r="G75" s="79" t="s">
        <v>176</v>
      </c>
      <c r="H75" s="190" t="s">
        <v>177</v>
      </c>
      <c r="I75" s="113" t="s">
        <v>88</v>
      </c>
      <c r="J75" s="81">
        <v>44572.0</v>
      </c>
      <c r="K75" s="101" t="s">
        <v>61</v>
      </c>
      <c r="L75" s="84"/>
      <c r="M75" s="84"/>
      <c r="N75" s="84"/>
      <c r="O75" s="84"/>
      <c r="P75" s="84"/>
      <c r="Q75" s="84"/>
      <c r="R75" s="84"/>
      <c r="S75" s="94">
        <f>27552.67+33675.49</f>
        <v>61228.16</v>
      </c>
      <c r="T75" s="94">
        <f>45921.13+45921.13</f>
        <v>91842.26</v>
      </c>
      <c r="U75" s="100"/>
      <c r="V75" s="84"/>
      <c r="W75" s="86"/>
      <c r="X75" s="87">
        <f t="shared" si="14"/>
        <v>153070.42</v>
      </c>
      <c r="Y75" s="88">
        <f>SUM(X75:X79)</f>
        <v>153070.42</v>
      </c>
      <c r="Z75" s="170" t="str">
        <f>B75</f>
        <v>ED. TGSS LEÓN Y CASTILLO (56+40)</v>
      </c>
      <c r="AA75" s="78">
        <v>60.0</v>
      </c>
      <c r="AB75" s="78">
        <v>40.0</v>
      </c>
      <c r="AC75" s="1"/>
      <c r="AD75" s="1"/>
      <c r="AE75" s="1"/>
      <c r="AF75" s="1"/>
      <c r="AG75" s="1"/>
      <c r="AH75" s="1"/>
      <c r="AI75" s="1"/>
      <c r="AJ75" s="1"/>
      <c r="AK75" s="1"/>
    </row>
    <row r="76">
      <c r="A76" s="41"/>
      <c r="B76" s="90" t="s">
        <v>178</v>
      </c>
      <c r="C76" s="30"/>
      <c r="D76" s="30"/>
      <c r="E76" s="30"/>
      <c r="F76" s="30"/>
      <c r="G76" s="79" t="s">
        <v>179</v>
      </c>
      <c r="H76" s="30"/>
      <c r="I76" s="30"/>
      <c r="J76" s="81">
        <v>44572.0</v>
      </c>
      <c r="K76" s="83" t="s">
        <v>61</v>
      </c>
      <c r="L76" s="86"/>
      <c r="M76" s="84"/>
      <c r="N76" s="84"/>
      <c r="O76" s="86"/>
      <c r="P76" s="84"/>
      <c r="Q76" s="84"/>
      <c r="R76" s="84"/>
      <c r="S76" s="176"/>
      <c r="T76" s="176"/>
      <c r="U76" s="176"/>
      <c r="V76" s="83"/>
      <c r="W76" s="86"/>
      <c r="X76" s="87"/>
      <c r="Y76" s="30"/>
      <c r="Z76" s="30"/>
      <c r="AA76" s="30"/>
      <c r="AB76" s="30"/>
      <c r="AC76" s="1"/>
      <c r="AD76" s="1"/>
      <c r="AE76" s="1"/>
      <c r="AF76" s="1"/>
      <c r="AG76" s="1"/>
      <c r="AH76" s="1"/>
      <c r="AI76" s="1"/>
      <c r="AJ76" s="1"/>
      <c r="AK76" s="1"/>
    </row>
    <row r="77">
      <c r="A77" s="41"/>
      <c r="B77" s="90" t="s">
        <v>180</v>
      </c>
      <c r="C77" s="30"/>
      <c r="D77" s="30"/>
      <c r="E77" s="30"/>
      <c r="F77" s="30"/>
      <c r="G77" s="79" t="s">
        <v>181</v>
      </c>
      <c r="H77" s="30"/>
      <c r="I77" s="30"/>
      <c r="J77" s="83" t="s">
        <v>61</v>
      </c>
      <c r="K77" s="83" t="s">
        <v>61</v>
      </c>
      <c r="L77" s="84"/>
      <c r="M77" s="84"/>
      <c r="N77" s="84"/>
      <c r="O77" s="86"/>
      <c r="P77" s="84"/>
      <c r="Q77" s="84"/>
      <c r="R77" s="84"/>
      <c r="S77" s="176"/>
      <c r="T77" s="176"/>
      <c r="U77" s="176"/>
      <c r="V77" s="83"/>
      <c r="W77" s="83"/>
      <c r="X77" s="87"/>
      <c r="Y77" s="30"/>
      <c r="Z77" s="30"/>
      <c r="AA77" s="30"/>
      <c r="AB77" s="30"/>
      <c r="AC77" s="1"/>
      <c r="AD77" s="1"/>
      <c r="AE77" s="1"/>
      <c r="AF77" s="1"/>
      <c r="AG77" s="1"/>
      <c r="AH77" s="1"/>
      <c r="AI77" s="1"/>
      <c r="AJ77" s="1"/>
      <c r="AK77" s="1"/>
    </row>
    <row r="78">
      <c r="A78" s="41"/>
      <c r="B78" s="98"/>
      <c r="C78" s="30"/>
      <c r="D78" s="30"/>
      <c r="E78" s="30"/>
      <c r="F78" s="30"/>
      <c r="G78" s="79" t="s">
        <v>182</v>
      </c>
      <c r="H78" s="30"/>
      <c r="I78" s="30"/>
      <c r="J78" s="86"/>
      <c r="K78" s="86"/>
      <c r="L78" s="84"/>
      <c r="M78" s="84"/>
      <c r="N78" s="84"/>
      <c r="O78" s="86"/>
      <c r="P78" s="84"/>
      <c r="Q78" s="84"/>
      <c r="R78" s="84"/>
      <c r="S78" s="176"/>
      <c r="T78" s="176"/>
      <c r="U78" s="176"/>
      <c r="V78" s="86"/>
      <c r="W78" s="86"/>
      <c r="X78" s="86"/>
      <c r="Y78" s="30"/>
      <c r="Z78" s="30"/>
      <c r="AA78" s="30"/>
      <c r="AB78" s="30"/>
      <c r="AC78" s="1"/>
      <c r="AD78" s="1"/>
      <c r="AE78" s="1"/>
      <c r="AF78" s="1"/>
      <c r="AG78" s="1"/>
      <c r="AH78" s="1"/>
      <c r="AI78" s="1"/>
      <c r="AJ78" s="1"/>
      <c r="AK78" s="1"/>
    </row>
    <row r="79">
      <c r="A79" s="41"/>
      <c r="B79" s="191" t="s">
        <v>183</v>
      </c>
      <c r="C79" s="34"/>
      <c r="D79" s="34"/>
      <c r="E79" s="34"/>
      <c r="F79" s="34"/>
      <c r="G79" s="79" t="s">
        <v>184</v>
      </c>
      <c r="H79" s="34"/>
      <c r="I79" s="34"/>
      <c r="J79" s="83" t="s">
        <v>61</v>
      </c>
      <c r="K79" s="83" t="s">
        <v>61</v>
      </c>
      <c r="L79" s="84"/>
      <c r="M79" s="84"/>
      <c r="N79" s="84"/>
      <c r="O79" s="86"/>
      <c r="P79" s="84"/>
      <c r="Q79" s="84"/>
      <c r="R79" s="84"/>
      <c r="S79" s="176"/>
      <c r="T79" s="176"/>
      <c r="U79" s="176"/>
      <c r="V79" s="86"/>
      <c r="W79" s="83"/>
      <c r="X79" s="87"/>
      <c r="Y79" s="34"/>
      <c r="Z79" s="34"/>
      <c r="AA79" s="34"/>
      <c r="AB79" s="34"/>
      <c r="AC79" s="1"/>
      <c r="AD79" s="1"/>
      <c r="AE79" s="1"/>
      <c r="AF79" s="1"/>
      <c r="AG79" s="1"/>
      <c r="AH79" s="1"/>
      <c r="AI79" s="1"/>
      <c r="AJ79" s="1"/>
      <c r="AK79" s="1"/>
    </row>
    <row r="80" hidden="1">
      <c r="A80" s="41"/>
      <c r="B80" s="192" t="s">
        <v>185</v>
      </c>
      <c r="C80" s="159">
        <v>14.0</v>
      </c>
      <c r="D80" s="159">
        <v>0.0</v>
      </c>
      <c r="E80" s="159">
        <v>0.0</v>
      </c>
      <c r="F80" s="159">
        <v>0.0</v>
      </c>
      <c r="G80" s="158" t="s">
        <v>143</v>
      </c>
      <c r="H80" s="157" t="s">
        <v>186</v>
      </c>
      <c r="I80" s="159" t="s">
        <v>187</v>
      </c>
      <c r="J80" s="193">
        <v>44140.0</v>
      </c>
      <c r="K80" s="194">
        <v>44663.0</v>
      </c>
      <c r="L80" s="62"/>
      <c r="M80" s="62"/>
      <c r="N80" s="65"/>
      <c r="O80" s="162">
        <v>126374.77</v>
      </c>
      <c r="P80" s="161"/>
      <c r="Q80" s="161"/>
      <c r="R80" s="161"/>
      <c r="S80" s="195"/>
      <c r="T80" s="195"/>
      <c r="U80" s="196"/>
      <c r="V80" s="197"/>
      <c r="W80" s="161"/>
      <c r="X80" s="198">
        <f t="shared" ref="X80:X83" si="15">SUM(L80:U80)</f>
        <v>126374.77</v>
      </c>
      <c r="Y80" s="198">
        <f t="shared" ref="Y80:Y85" si="16">X80</f>
        <v>126374.77</v>
      </c>
      <c r="Z80" s="158" t="str">
        <f t="shared" ref="Z80:Z85" si="17">B80</f>
        <v>Ampliación La Aldea (14)                                   C/ Asunción Medina Rodríguez 1 TM: Aldea de S. Nicolás                                           Obra de ampliacion</v>
      </c>
      <c r="AA80" s="73">
        <v>14.0</v>
      </c>
      <c r="AB80" s="73">
        <v>0.0</v>
      </c>
      <c r="AC80" s="1"/>
      <c r="AD80" s="1"/>
      <c r="AE80" s="1"/>
      <c r="AF80" s="1"/>
      <c r="AG80" s="1"/>
      <c r="AH80" s="1"/>
      <c r="AI80" s="1"/>
      <c r="AJ80" s="1"/>
      <c r="AK80" s="1"/>
    </row>
    <row r="81" hidden="1">
      <c r="A81" s="41"/>
      <c r="B81" s="199" t="s">
        <v>188</v>
      </c>
      <c r="C81" s="148">
        <v>5.0</v>
      </c>
      <c r="D81" s="148">
        <v>0.0</v>
      </c>
      <c r="E81" s="148">
        <v>0.0</v>
      </c>
      <c r="F81" s="148">
        <v>0.0</v>
      </c>
      <c r="G81" s="146" t="s">
        <v>143</v>
      </c>
      <c r="H81" s="148" t="s">
        <v>186</v>
      </c>
      <c r="I81" s="148" t="s">
        <v>187</v>
      </c>
      <c r="J81" s="147">
        <v>43956.0</v>
      </c>
      <c r="K81" s="200">
        <v>44634.0</v>
      </c>
      <c r="L81" s="201"/>
      <c r="M81" s="201"/>
      <c r="N81" s="150"/>
      <c r="O81" s="149">
        <v>237414.92</v>
      </c>
      <c r="P81" s="201"/>
      <c r="Q81" s="201"/>
      <c r="R81" s="201"/>
      <c r="S81" s="202"/>
      <c r="T81" s="202"/>
      <c r="U81" s="203"/>
      <c r="V81" s="201"/>
      <c r="W81" s="150"/>
      <c r="X81" s="204">
        <f t="shared" si="15"/>
        <v>237414.92</v>
      </c>
      <c r="Y81" s="204">
        <f t="shared" si="16"/>
        <v>237414.92</v>
      </c>
      <c r="Z81" s="146" t="str">
        <f t="shared" si="17"/>
        <v>Ampliación Artenara (5)                      C/ de la Cuevita                                 TM: Artenara                                         Obra de reforma </v>
      </c>
      <c r="AA81" s="101">
        <v>5.0</v>
      </c>
      <c r="AB81" s="101">
        <v>0.0</v>
      </c>
      <c r="AC81" s="1"/>
      <c r="AD81" s="1"/>
      <c r="AE81" s="1"/>
      <c r="AF81" s="1"/>
      <c r="AG81" s="1"/>
      <c r="AH81" s="1"/>
      <c r="AI81" s="1"/>
      <c r="AJ81" s="1"/>
      <c r="AK81" s="1"/>
    </row>
    <row r="82" hidden="1">
      <c r="A82" s="41"/>
      <c r="B82" s="192" t="s">
        <v>189</v>
      </c>
      <c r="C82" s="159">
        <v>10.0</v>
      </c>
      <c r="D82" s="159">
        <v>0.0</v>
      </c>
      <c r="E82" s="159">
        <v>0.0</v>
      </c>
      <c r="F82" s="159">
        <v>0.0</v>
      </c>
      <c r="G82" s="158" t="s">
        <v>138</v>
      </c>
      <c r="H82" s="157" t="s">
        <v>190</v>
      </c>
      <c r="I82" s="159" t="s">
        <v>31</v>
      </c>
      <c r="J82" s="193">
        <v>44302.0</v>
      </c>
      <c r="K82" s="205"/>
      <c r="L82" s="62"/>
      <c r="M82" s="62"/>
      <c r="N82" s="65"/>
      <c r="O82" s="62"/>
      <c r="P82" s="161"/>
      <c r="Q82" s="161"/>
      <c r="R82" s="206">
        <v>51266.48</v>
      </c>
      <c r="S82" s="207"/>
      <c r="T82" s="207"/>
      <c r="U82" s="208"/>
      <c r="V82" s="197"/>
      <c r="W82" s="161"/>
      <c r="X82" s="198">
        <f t="shared" si="15"/>
        <v>51266.48</v>
      </c>
      <c r="Y82" s="198">
        <f t="shared" si="16"/>
        <v>51266.48</v>
      </c>
      <c r="Z82" s="158" t="str">
        <f t="shared" si="17"/>
        <v>Reforma Residencia Municipal (10)                                                         TM: Agüimes                               Obra de reforma</v>
      </c>
      <c r="AA82" s="73">
        <v>10.0</v>
      </c>
      <c r="AB82" s="73">
        <v>0.0</v>
      </c>
      <c r="AC82" s="1"/>
      <c r="AD82" s="1"/>
      <c r="AE82" s="1"/>
      <c r="AF82" s="1"/>
      <c r="AG82" s="1"/>
      <c r="AH82" s="1"/>
      <c r="AI82" s="1"/>
      <c r="AJ82" s="1"/>
      <c r="AK82" s="1"/>
    </row>
    <row r="83" hidden="1">
      <c r="A83" s="41"/>
      <c r="B83" s="79" t="s">
        <v>191</v>
      </c>
      <c r="C83" s="101">
        <v>8.0</v>
      </c>
      <c r="D83" s="101">
        <v>0.0</v>
      </c>
      <c r="E83" s="101">
        <v>0.0</v>
      </c>
      <c r="F83" s="101">
        <v>0.0</v>
      </c>
      <c r="G83" s="79" t="s">
        <v>143</v>
      </c>
      <c r="H83" s="101" t="s">
        <v>186</v>
      </c>
      <c r="I83" s="79" t="s">
        <v>31</v>
      </c>
      <c r="J83" s="101">
        <v>2020.0</v>
      </c>
      <c r="K83" s="209">
        <v>2020.0</v>
      </c>
      <c r="L83" s="84"/>
      <c r="M83" s="84"/>
      <c r="N83" s="86"/>
      <c r="O83" s="210">
        <v>14254.14</v>
      </c>
      <c r="P83" s="211"/>
      <c r="Q83" s="211"/>
      <c r="R83" s="211"/>
      <c r="S83" s="202"/>
      <c r="T83" s="202"/>
      <c r="U83" s="203"/>
      <c r="V83" s="201"/>
      <c r="W83" s="150"/>
      <c r="X83" s="204">
        <f t="shared" si="15"/>
        <v>14254.14</v>
      </c>
      <c r="Y83" s="204">
        <f t="shared" si="16"/>
        <v>14254.14</v>
      </c>
      <c r="Z83" s="146" t="str">
        <f t="shared" si="17"/>
        <v>Reforma Galdar (8)</v>
      </c>
      <c r="AA83" s="101">
        <v>8.0</v>
      </c>
      <c r="AB83" s="101">
        <v>0.0</v>
      </c>
      <c r="AC83" s="1"/>
      <c r="AD83" s="1"/>
      <c r="AE83" s="1"/>
      <c r="AF83" s="1"/>
      <c r="AG83" s="1"/>
      <c r="AH83" s="1"/>
      <c r="AI83" s="1"/>
      <c r="AJ83" s="1"/>
      <c r="AK83" s="1"/>
    </row>
    <row r="84" hidden="1">
      <c r="A84" s="41"/>
      <c r="B84" s="192" t="s">
        <v>192</v>
      </c>
      <c r="C84" s="157">
        <v>0.0</v>
      </c>
      <c r="D84" s="157">
        <v>45.0</v>
      </c>
      <c r="E84" s="157">
        <v>0.0</v>
      </c>
      <c r="F84" s="157">
        <v>0.0</v>
      </c>
      <c r="G84" s="158" t="s">
        <v>143</v>
      </c>
      <c r="H84" s="159" t="s">
        <v>99</v>
      </c>
      <c r="I84" s="159" t="s">
        <v>99</v>
      </c>
      <c r="J84" s="159" t="s">
        <v>99</v>
      </c>
      <c r="K84" s="159" t="s">
        <v>99</v>
      </c>
      <c r="L84" s="62"/>
      <c r="M84" s="62"/>
      <c r="N84" s="62"/>
      <c r="O84" s="62"/>
      <c r="P84" s="161"/>
      <c r="Q84" s="161"/>
      <c r="R84" s="161"/>
      <c r="S84" s="212">
        <v>119915.59</v>
      </c>
      <c r="T84" s="195"/>
      <c r="U84" s="196"/>
      <c r="V84" s="197"/>
      <c r="W84" s="161"/>
      <c r="X84" s="198">
        <v>119915.59</v>
      </c>
      <c r="Y84" s="198">
        <f t="shared" si="16"/>
        <v>119915.59</v>
      </c>
      <c r="Z84" s="158" t="str">
        <f t="shared" si="17"/>
        <v>CD FIRGAS (562m2) (45) Urbanización Lomo el Pino         TM: Firgas                                      Obra de Reforma</v>
      </c>
      <c r="AA84" s="73">
        <v>0.0</v>
      </c>
      <c r="AB84" s="73">
        <v>45.0</v>
      </c>
      <c r="AC84" s="1"/>
      <c r="AD84" s="1"/>
      <c r="AE84" s="1"/>
      <c r="AF84" s="1"/>
      <c r="AG84" s="1"/>
      <c r="AH84" s="1"/>
      <c r="AI84" s="1"/>
      <c r="AJ84" s="1"/>
      <c r="AK84" s="1"/>
    </row>
    <row r="85" hidden="1">
      <c r="A85" s="41"/>
      <c r="B85" s="156" t="s">
        <v>193</v>
      </c>
      <c r="C85" s="157">
        <v>15.0</v>
      </c>
      <c r="D85" s="157">
        <v>0.0</v>
      </c>
      <c r="E85" s="157">
        <v>0.0</v>
      </c>
      <c r="F85" s="157">
        <v>0.0</v>
      </c>
      <c r="G85" s="192" t="s">
        <v>138</v>
      </c>
      <c r="H85" s="159" t="s">
        <v>99</v>
      </c>
      <c r="I85" s="159" t="s">
        <v>99</v>
      </c>
      <c r="J85" s="159" t="s">
        <v>99</v>
      </c>
      <c r="K85" s="159" t="s">
        <v>99</v>
      </c>
      <c r="L85" s="62"/>
      <c r="M85" s="62"/>
      <c r="N85" s="62"/>
      <c r="O85" s="62"/>
      <c r="P85" s="161"/>
      <c r="Q85" s="161"/>
      <c r="R85" s="161"/>
      <c r="S85" s="213"/>
      <c r="T85" s="213"/>
      <c r="U85" s="214"/>
      <c r="V85" s="197"/>
      <c r="W85" s="161"/>
      <c r="X85" s="198" t="str">
        <f>#REF!</f>
        <v>#REF!</v>
      </c>
      <c r="Y85" s="198" t="str">
        <f t="shared" si="16"/>
        <v>#REF!</v>
      </c>
      <c r="Z85" s="158" t="str">
        <f t="shared" si="17"/>
        <v>Ampliación R. Valleseco                      C/Párroco José Hernández Acosta 28                                                      TM: Valleseco                              Obra de nueva y reforma</v>
      </c>
      <c r="AA85" s="73">
        <v>15.0</v>
      </c>
      <c r="AB85" s="73">
        <v>0.0</v>
      </c>
      <c r="AC85" s="1"/>
      <c r="AD85" s="1"/>
      <c r="AE85" s="1"/>
      <c r="AF85" s="1"/>
      <c r="AG85" s="1"/>
      <c r="AH85" s="1"/>
      <c r="AI85" s="1"/>
      <c r="AJ85" s="1"/>
      <c r="AK85" s="1"/>
    </row>
    <row r="86">
      <c r="A86" s="41"/>
      <c r="B86" s="215" t="s">
        <v>194</v>
      </c>
      <c r="C86" s="216">
        <v>242.0</v>
      </c>
      <c r="D86" s="216">
        <v>30.0</v>
      </c>
      <c r="E86" s="216">
        <v>0.0</v>
      </c>
      <c r="F86" s="216">
        <v>0.0</v>
      </c>
      <c r="G86" s="217" t="s">
        <v>195</v>
      </c>
      <c r="H86" s="218" t="s">
        <v>196</v>
      </c>
      <c r="I86" s="218" t="s">
        <v>31</v>
      </c>
      <c r="J86" s="71">
        <v>42930.0</v>
      </c>
      <c r="K86" s="71">
        <v>43117.0</v>
      </c>
      <c r="L86" s="107">
        <v>3531.0</v>
      </c>
      <c r="M86" s="63"/>
      <c r="N86" s="63"/>
      <c r="O86" s="63"/>
      <c r="P86" s="207"/>
      <c r="Q86" s="207"/>
      <c r="R86" s="207"/>
      <c r="S86" s="207"/>
      <c r="T86" s="207"/>
      <c r="U86" s="207"/>
      <c r="V86" s="207"/>
      <c r="W86" s="195"/>
      <c r="X86" s="219">
        <f t="shared" ref="X86:X92" si="18">SUM(L86:W86)</f>
        <v>3531</v>
      </c>
      <c r="Y86" s="218">
        <f>SUM(X86:X91)+X92</f>
        <v>367259.51</v>
      </c>
      <c r="Z86" s="220" t="s">
        <v>194</v>
      </c>
      <c r="AA86" s="78">
        <v>0.0</v>
      </c>
      <c r="AB86" s="78">
        <v>0.0</v>
      </c>
      <c r="AC86" s="1"/>
      <c r="AD86" s="1"/>
      <c r="AE86" s="1"/>
      <c r="AF86" s="1"/>
      <c r="AG86" s="1"/>
      <c r="AH86" s="1"/>
      <c r="AI86" s="1"/>
      <c r="AJ86" s="1"/>
      <c r="AK86" s="1"/>
    </row>
    <row r="87">
      <c r="A87" s="41"/>
      <c r="B87" s="30"/>
      <c r="C87" s="30"/>
      <c r="D87" s="30"/>
      <c r="E87" s="30"/>
      <c r="F87" s="30"/>
      <c r="G87" s="217" t="s">
        <v>197</v>
      </c>
      <c r="H87" s="30"/>
      <c r="I87" s="30"/>
      <c r="J87" s="71">
        <v>43010.0</v>
      </c>
      <c r="K87" s="71">
        <v>43104.0</v>
      </c>
      <c r="L87" s="107">
        <v>13571.11</v>
      </c>
      <c r="M87" s="104"/>
      <c r="N87" s="63"/>
      <c r="O87" s="63"/>
      <c r="P87" s="207"/>
      <c r="Q87" s="207"/>
      <c r="R87" s="207"/>
      <c r="S87" s="207"/>
      <c r="T87" s="207"/>
      <c r="U87" s="207"/>
      <c r="V87" s="207"/>
      <c r="W87" s="195"/>
      <c r="X87" s="219">
        <f t="shared" si="18"/>
        <v>13571.11</v>
      </c>
      <c r="Y87" s="30"/>
      <c r="Z87" s="30"/>
      <c r="AA87" s="30"/>
      <c r="AB87" s="30"/>
      <c r="AC87" s="1"/>
      <c r="AD87" s="1"/>
      <c r="AE87" s="1"/>
      <c r="AF87" s="1"/>
      <c r="AG87" s="1"/>
      <c r="AH87" s="1"/>
      <c r="AI87" s="1"/>
      <c r="AJ87" s="1"/>
      <c r="AK87" s="1"/>
    </row>
    <row r="88">
      <c r="A88" s="41"/>
      <c r="B88" s="221" t="s">
        <v>66</v>
      </c>
      <c r="C88" s="30"/>
      <c r="D88" s="30"/>
      <c r="E88" s="30"/>
      <c r="F88" s="30"/>
      <c r="G88" s="222" t="s">
        <v>198</v>
      </c>
      <c r="H88" s="30"/>
      <c r="I88" s="30"/>
      <c r="J88" s="71">
        <v>43655.0</v>
      </c>
      <c r="K88" s="71">
        <v>43867.0</v>
      </c>
      <c r="L88" s="107" t="s">
        <v>31</v>
      </c>
      <c r="M88" s="63"/>
      <c r="N88" s="63"/>
      <c r="O88" s="107">
        <v>59465.23</v>
      </c>
      <c r="P88" s="195"/>
      <c r="Q88" s="195"/>
      <c r="R88" s="195"/>
      <c r="S88" s="207"/>
      <c r="T88" s="207"/>
      <c r="U88" s="207"/>
      <c r="V88" s="207"/>
      <c r="W88" s="195"/>
      <c r="X88" s="219">
        <f t="shared" si="18"/>
        <v>59465.23</v>
      </c>
      <c r="Y88" s="30"/>
      <c r="Z88" s="30"/>
      <c r="AA88" s="30"/>
      <c r="AB88" s="30"/>
      <c r="AC88" s="1"/>
      <c r="AD88" s="1"/>
      <c r="AE88" s="1"/>
      <c r="AF88" s="1"/>
      <c r="AG88" s="1"/>
      <c r="AH88" s="1"/>
      <c r="AI88" s="1"/>
      <c r="AJ88" s="1"/>
      <c r="AK88" s="1"/>
    </row>
    <row r="89">
      <c r="A89" s="41"/>
      <c r="B89" s="221" t="s">
        <v>56</v>
      </c>
      <c r="C89" s="30"/>
      <c r="D89" s="30"/>
      <c r="E89" s="30"/>
      <c r="F89" s="30"/>
      <c r="G89" s="217" t="s">
        <v>199</v>
      </c>
      <c r="H89" s="30"/>
      <c r="I89" s="30"/>
      <c r="J89" s="71">
        <v>43655.0</v>
      </c>
      <c r="K89" s="71">
        <v>44232.0</v>
      </c>
      <c r="L89" s="63"/>
      <c r="M89" s="63"/>
      <c r="N89" s="63"/>
      <c r="O89" s="63"/>
      <c r="P89" s="195"/>
      <c r="Q89" s="195"/>
      <c r="R89" s="219">
        <v>72679.73</v>
      </c>
      <c r="S89" s="207"/>
      <c r="T89" s="207"/>
      <c r="U89" s="207"/>
      <c r="V89" s="207"/>
      <c r="W89" s="195"/>
      <c r="X89" s="219">
        <f t="shared" si="18"/>
        <v>72679.73</v>
      </c>
      <c r="Y89" s="30"/>
      <c r="Z89" s="30"/>
      <c r="AA89" s="30"/>
      <c r="AB89" s="30"/>
      <c r="AC89" s="1"/>
      <c r="AD89" s="1"/>
      <c r="AE89" s="1"/>
      <c r="AF89" s="1"/>
      <c r="AG89" s="1"/>
      <c r="AH89" s="1"/>
      <c r="AI89" s="1"/>
      <c r="AJ89" s="1"/>
      <c r="AK89" s="1"/>
    </row>
    <row r="90">
      <c r="A90" s="41"/>
      <c r="B90" s="221" t="s">
        <v>200</v>
      </c>
      <c r="C90" s="30"/>
      <c r="D90" s="30"/>
      <c r="E90" s="30"/>
      <c r="F90" s="30"/>
      <c r="G90" s="217" t="s">
        <v>201</v>
      </c>
      <c r="H90" s="30"/>
      <c r="I90" s="30"/>
      <c r="J90" s="71">
        <v>43655.0</v>
      </c>
      <c r="K90" s="223">
        <v>44851.0</v>
      </c>
      <c r="L90" s="63"/>
      <c r="M90" s="63"/>
      <c r="N90" s="63"/>
      <c r="O90" s="63"/>
      <c r="P90" s="224"/>
      <c r="Q90" s="224"/>
      <c r="R90" s="224"/>
      <c r="S90" s="225">
        <v>198217.44</v>
      </c>
      <c r="T90" s="224"/>
      <c r="U90" s="207"/>
      <c r="V90" s="207"/>
      <c r="W90" s="195"/>
      <c r="X90" s="219">
        <f t="shared" si="18"/>
        <v>198217.44</v>
      </c>
      <c r="Y90" s="30"/>
      <c r="Z90" s="30"/>
      <c r="AA90" s="30"/>
      <c r="AB90" s="30"/>
      <c r="AC90" s="1"/>
      <c r="AD90" s="1"/>
      <c r="AE90" s="1"/>
      <c r="AF90" s="1"/>
      <c r="AG90" s="1"/>
      <c r="AH90" s="1"/>
      <c r="AI90" s="1"/>
      <c r="AJ90" s="1"/>
      <c r="AK90" s="1"/>
    </row>
    <row r="91">
      <c r="A91" s="41"/>
      <c r="B91" s="226"/>
      <c r="C91" s="30"/>
      <c r="D91" s="30"/>
      <c r="E91" s="30"/>
      <c r="F91" s="30"/>
      <c r="G91" s="217" t="s">
        <v>202</v>
      </c>
      <c r="H91" s="30"/>
      <c r="I91" s="30"/>
      <c r="J91" s="223">
        <v>43798.0</v>
      </c>
      <c r="K91" s="71">
        <v>43914.0</v>
      </c>
      <c r="L91" s="104"/>
      <c r="M91" s="63"/>
      <c r="N91" s="63"/>
      <c r="O91" s="107">
        <v>12840.0</v>
      </c>
      <c r="P91" s="195"/>
      <c r="Q91" s="195"/>
      <c r="R91" s="195"/>
      <c r="S91" s="207"/>
      <c r="T91" s="207"/>
      <c r="U91" s="207"/>
      <c r="V91" s="207"/>
      <c r="W91" s="195"/>
      <c r="X91" s="219">
        <f t="shared" si="18"/>
        <v>12840</v>
      </c>
      <c r="Y91" s="30"/>
      <c r="Z91" s="30"/>
      <c r="AA91" s="30"/>
      <c r="AB91" s="30"/>
      <c r="AC91" s="1"/>
      <c r="AD91" s="1"/>
      <c r="AE91" s="1"/>
      <c r="AF91" s="1"/>
      <c r="AG91" s="1"/>
      <c r="AH91" s="1"/>
      <c r="AI91" s="1"/>
      <c r="AJ91" s="1"/>
      <c r="AK91" s="1"/>
    </row>
    <row r="92">
      <c r="A92" s="227"/>
      <c r="B92" s="228"/>
      <c r="C92" s="34"/>
      <c r="D92" s="34"/>
      <c r="E92" s="34"/>
      <c r="F92" s="34"/>
      <c r="G92" s="217" t="s">
        <v>203</v>
      </c>
      <c r="H92" s="34"/>
      <c r="I92" s="34"/>
      <c r="J92" s="71">
        <v>44699.0</v>
      </c>
      <c r="K92" s="71">
        <v>44708.0</v>
      </c>
      <c r="L92" s="104"/>
      <c r="M92" s="63"/>
      <c r="N92" s="63"/>
      <c r="O92" s="104"/>
      <c r="P92" s="195"/>
      <c r="Q92" s="195"/>
      <c r="R92" s="195"/>
      <c r="S92" s="225">
        <v>6955.0</v>
      </c>
      <c r="T92" s="224"/>
      <c r="U92" s="207"/>
      <c r="V92" s="207"/>
      <c r="W92" s="195"/>
      <c r="X92" s="219">
        <f t="shared" si="18"/>
        <v>6955</v>
      </c>
      <c r="Y92" s="34"/>
      <c r="Z92" s="34"/>
      <c r="AA92" s="34"/>
      <c r="AB92" s="34"/>
      <c r="AC92" s="1"/>
      <c r="AD92" s="1"/>
      <c r="AE92" s="1"/>
      <c r="AF92" s="1"/>
      <c r="AG92" s="1"/>
      <c r="AH92" s="1"/>
      <c r="AI92" s="1"/>
      <c r="AJ92" s="1"/>
      <c r="AK92" s="1"/>
    </row>
    <row r="93">
      <c r="A93" s="229"/>
      <c r="B93" s="230" t="s">
        <v>204</v>
      </c>
      <c r="C93" s="231"/>
      <c r="D93" s="232"/>
      <c r="E93" s="232"/>
      <c r="F93" s="232"/>
      <c r="G93" s="233"/>
      <c r="H93" s="234"/>
      <c r="I93" s="234"/>
      <c r="J93" s="234"/>
      <c r="K93" s="234"/>
      <c r="L93" s="235">
        <f t="shared" ref="L93:O93" si="19">SUM(L9:L92)</f>
        <v>101812.33</v>
      </c>
      <c r="M93" s="235">
        <f t="shared" si="19"/>
        <v>287895.94</v>
      </c>
      <c r="N93" s="235">
        <f t="shared" si="19"/>
        <v>1433523.74</v>
      </c>
      <c r="O93" s="235">
        <f t="shared" si="19"/>
        <v>7991879.92</v>
      </c>
      <c r="P93" s="234"/>
      <c r="Q93" s="234"/>
      <c r="R93" s="235">
        <f t="shared" ref="R93:W93" si="20">SUM(R9:R92)</f>
        <v>1096546.11</v>
      </c>
      <c r="S93" s="235">
        <f t="shared" si="20"/>
        <v>9289962.43</v>
      </c>
      <c r="T93" s="235">
        <f t="shared" si="20"/>
        <v>14750863.05</v>
      </c>
      <c r="U93" s="235">
        <f t="shared" si="20"/>
        <v>23248793.79</v>
      </c>
      <c r="V93" s="235">
        <f t="shared" si="20"/>
        <v>14313823.97</v>
      </c>
      <c r="W93" s="235">
        <f t="shared" si="20"/>
        <v>2174080</v>
      </c>
      <c r="X93" s="235"/>
      <c r="Y93" s="235">
        <f>SUM(Y86:Y92)</f>
        <v>367259.51</v>
      </c>
      <c r="Z93" s="236"/>
      <c r="AA93" s="237">
        <f t="shared" ref="AA93:AB93" si="21">SUM(AA9:AA85)</f>
        <v>719</v>
      </c>
      <c r="AB93" s="237">
        <f t="shared" si="21"/>
        <v>379</v>
      </c>
      <c r="AC93" s="1"/>
      <c r="AD93" s="1"/>
      <c r="AE93" s="1"/>
      <c r="AF93" s="1"/>
      <c r="AG93" s="1"/>
      <c r="AH93" s="1"/>
      <c r="AI93" s="1"/>
      <c r="AJ93" s="1"/>
      <c r="AK93" s="1"/>
    </row>
    <row r="94" hidden="1">
      <c r="A94" s="238"/>
      <c r="B94" s="239"/>
      <c r="C94" s="239"/>
      <c r="D94" s="239"/>
      <c r="E94" s="239"/>
      <c r="F94" s="239"/>
      <c r="G94" s="240"/>
      <c r="H94" s="241"/>
      <c r="I94" s="241"/>
      <c r="J94" s="241"/>
      <c r="K94" s="241"/>
      <c r="L94" s="242" t="s">
        <v>6</v>
      </c>
      <c r="M94" s="242" t="s">
        <v>7</v>
      </c>
      <c r="N94" s="242" t="s">
        <v>8</v>
      </c>
      <c r="O94" s="242" t="s">
        <v>9</v>
      </c>
      <c r="P94" s="241"/>
      <c r="Q94" s="241"/>
      <c r="R94" s="241"/>
      <c r="S94" s="242" t="s">
        <v>205</v>
      </c>
      <c r="T94" s="242" t="s">
        <v>206</v>
      </c>
      <c r="U94" s="241"/>
      <c r="V94" s="242" t="s">
        <v>207</v>
      </c>
      <c r="W94" s="243"/>
      <c r="X94" s="244" t="s">
        <v>208</v>
      </c>
      <c r="Y94" s="245"/>
      <c r="Z94" s="15"/>
      <c r="AA94" s="246" t="s">
        <v>209</v>
      </c>
      <c r="AB94" s="15"/>
      <c r="AC94" s="1"/>
      <c r="AD94" s="1"/>
      <c r="AE94" s="1"/>
      <c r="AF94" s="1"/>
      <c r="AG94" s="1"/>
      <c r="AH94" s="1"/>
      <c r="AI94" s="1"/>
      <c r="AJ94" s="1"/>
      <c r="AK94" s="1"/>
    </row>
    <row r="95" hidden="1">
      <c r="A95" s="229"/>
      <c r="B95" s="229"/>
      <c r="C95" s="231" t="s">
        <v>210</v>
      </c>
      <c r="D95" s="232"/>
      <c r="E95" s="232"/>
      <c r="F95" s="232"/>
      <c r="G95" s="233"/>
      <c r="H95" s="234"/>
      <c r="I95" s="234"/>
      <c r="J95" s="234"/>
      <c r="K95" s="234"/>
      <c r="L95" s="235">
        <f>L93</f>
        <v>101812.33</v>
      </c>
      <c r="M95" s="235">
        <f t="shared" ref="M95:O95" si="22">L95+M93</f>
        <v>389708.27</v>
      </c>
      <c r="N95" s="235">
        <f t="shared" si="22"/>
        <v>1823232.01</v>
      </c>
      <c r="O95" s="235">
        <f t="shared" si="22"/>
        <v>9815111.93</v>
      </c>
      <c r="P95" s="234"/>
      <c r="Q95" s="234"/>
      <c r="R95" s="235">
        <f>O95+R93</f>
        <v>10911658.04</v>
      </c>
      <c r="S95" s="235">
        <f t="shared" ref="S95:T95" si="23">S93+R95</f>
        <v>20201620.47</v>
      </c>
      <c r="T95" s="235">
        <f t="shared" si="23"/>
        <v>34952483.52</v>
      </c>
      <c r="U95" s="153"/>
      <c r="V95" s="235" t="str">
        <f>V93+T95+#REF!</f>
        <v>#REF!</v>
      </c>
      <c r="W95" s="247" t="str">
        <f>V95+W93</f>
        <v>#REF!</v>
      </c>
      <c r="X95" s="248">
        <f>Y93</f>
        <v>367259.51</v>
      </c>
      <c r="Y95" s="245"/>
      <c r="Z95" s="15"/>
      <c r="AA95" s="231">
        <f>AA93+AB93</f>
        <v>1098</v>
      </c>
      <c r="AB95" s="15"/>
      <c r="AC95" s="249"/>
      <c r="AD95" s="249"/>
      <c r="AE95" s="249"/>
      <c r="AF95" s="249"/>
      <c r="AG95" s="1"/>
      <c r="AH95" s="1"/>
      <c r="AI95" s="1"/>
      <c r="AJ95" s="1"/>
      <c r="AK95" s="1"/>
    </row>
    <row r="96" hidden="1">
      <c r="A96" s="250"/>
      <c r="B96" s="251"/>
      <c r="C96" s="251"/>
      <c r="D96" s="251"/>
      <c r="E96" s="251"/>
      <c r="F96" s="251"/>
      <c r="G96" s="252"/>
      <c r="H96" s="201"/>
      <c r="I96" s="201"/>
      <c r="J96" s="201"/>
      <c r="K96" s="201"/>
      <c r="L96" s="250"/>
      <c r="M96" s="245"/>
      <c r="N96" s="15"/>
      <c r="O96" s="86"/>
      <c r="P96" s="253"/>
      <c r="Q96" s="253"/>
      <c r="R96" s="253"/>
      <c r="S96" s="254"/>
      <c r="T96" s="254"/>
      <c r="U96" s="254"/>
      <c r="V96" s="254"/>
      <c r="W96" s="254"/>
      <c r="X96" s="254"/>
      <c r="Y96" s="254"/>
      <c r="Z96" s="254"/>
      <c r="AA96" s="254"/>
      <c r="AB96" s="255"/>
      <c r="AC96" s="256"/>
      <c r="AD96" s="257"/>
      <c r="AE96" s="258"/>
      <c r="AF96" s="258"/>
      <c r="AG96" s="1"/>
      <c r="AH96" s="1"/>
      <c r="AI96" s="1"/>
      <c r="AJ96" s="1"/>
      <c r="AK96" s="1"/>
    </row>
    <row r="97" hidden="1">
      <c r="A97" s="2"/>
      <c r="B97" s="2"/>
      <c r="C97" s="1"/>
      <c r="D97" s="1"/>
      <c r="E97" s="1"/>
      <c r="F97" s="1"/>
      <c r="G97" s="1"/>
      <c r="H97" s="2"/>
      <c r="I97" s="2"/>
      <c r="J97" s="2"/>
      <c r="K97" s="2"/>
      <c r="L97" s="2"/>
      <c r="M97" s="259"/>
      <c r="N97" s="259"/>
      <c r="O97" s="259"/>
      <c r="P97" s="260"/>
      <c r="Q97" s="260"/>
      <c r="R97" s="260"/>
      <c r="S97" s="259"/>
      <c r="T97" s="259"/>
      <c r="U97" s="259"/>
      <c r="V97" s="259"/>
      <c r="W97" s="260"/>
      <c r="X97" s="260"/>
      <c r="Y97" s="259"/>
      <c r="Z97" s="1"/>
      <c r="AA97" s="2"/>
      <c r="AB97" s="1"/>
      <c r="AC97" s="261"/>
      <c r="AD97" s="261"/>
      <c r="AE97" s="249"/>
      <c r="AF97" s="249"/>
      <c r="AG97" s="1"/>
      <c r="AH97" s="1"/>
      <c r="AI97" s="1"/>
      <c r="AJ97" s="1"/>
      <c r="AK97" s="1"/>
    </row>
    <row r="98" hidden="1">
      <c r="A98" s="2"/>
      <c r="B98" s="262" t="s">
        <v>211</v>
      </c>
      <c r="C98" s="103">
        <v>0.0</v>
      </c>
      <c r="D98" s="103">
        <v>0.0</v>
      </c>
      <c r="E98" s="103">
        <v>0.0</v>
      </c>
      <c r="F98" s="103">
        <v>0.0</v>
      </c>
      <c r="G98" s="58" t="s">
        <v>212</v>
      </c>
      <c r="H98" s="61" t="s">
        <v>187</v>
      </c>
      <c r="I98" s="61" t="s">
        <v>187</v>
      </c>
      <c r="J98" s="60">
        <v>43900.0</v>
      </c>
      <c r="K98" s="60">
        <v>44109.0</v>
      </c>
      <c r="L98" s="65"/>
      <c r="M98" s="65"/>
      <c r="N98" s="62"/>
      <c r="O98" s="61">
        <v>963.0</v>
      </c>
      <c r="P98" s="65"/>
      <c r="Q98" s="65"/>
      <c r="R98" s="65"/>
      <c r="S98" s="63"/>
      <c r="T98" s="167"/>
      <c r="U98" s="167"/>
      <c r="V98" s="62"/>
      <c r="W98" s="161"/>
      <c r="X98" s="263">
        <f t="shared" ref="X98:X99" si="24">SUM(L98:U98)</f>
        <v>963</v>
      </c>
      <c r="Y98" s="67">
        <f>SUM(X98+X99)</f>
        <v>9275.83</v>
      </c>
      <c r="Z98" s="68" t="s">
        <v>213</v>
      </c>
      <c r="AA98" s="57">
        <v>0.0</v>
      </c>
      <c r="AB98" s="57">
        <v>0.0</v>
      </c>
      <c r="AC98" s="261"/>
      <c r="AD98" s="261"/>
      <c r="AE98" s="249"/>
      <c r="AF98" s="249"/>
      <c r="AG98" s="1"/>
      <c r="AH98" s="1"/>
      <c r="AI98" s="1"/>
      <c r="AJ98" s="1"/>
      <c r="AK98" s="1"/>
    </row>
    <row r="99" hidden="1">
      <c r="A99" s="2"/>
      <c r="B99" s="34"/>
      <c r="C99" s="34"/>
      <c r="D99" s="34"/>
      <c r="E99" s="34"/>
      <c r="F99" s="34"/>
      <c r="G99" s="58" t="s">
        <v>214</v>
      </c>
      <c r="H99" s="61" t="s">
        <v>187</v>
      </c>
      <c r="I99" s="61" t="s">
        <v>187</v>
      </c>
      <c r="J99" s="60">
        <v>43900.0</v>
      </c>
      <c r="K99" s="60">
        <v>43964.0</v>
      </c>
      <c r="L99" s="65"/>
      <c r="M99" s="65"/>
      <c r="N99" s="62"/>
      <c r="O99" s="61">
        <v>8312.83</v>
      </c>
      <c r="P99" s="65"/>
      <c r="Q99" s="65"/>
      <c r="R99" s="65"/>
      <c r="S99" s="63"/>
      <c r="T99" s="167"/>
      <c r="U99" s="167"/>
      <c r="V99" s="62"/>
      <c r="W99" s="161"/>
      <c r="X99" s="263">
        <f t="shared" si="24"/>
        <v>8312.83</v>
      </c>
      <c r="Y99" s="34"/>
      <c r="Z99" s="34"/>
      <c r="AA99" s="34"/>
      <c r="AB99" s="34"/>
      <c r="AC99" s="261"/>
      <c r="AD99" s="261"/>
      <c r="AE99" s="249"/>
      <c r="AF99" s="249"/>
      <c r="AG99" s="1"/>
      <c r="AH99" s="1"/>
      <c r="AI99" s="1"/>
      <c r="AJ99" s="1"/>
      <c r="AK99" s="1"/>
    </row>
    <row r="100" hidden="1">
      <c r="A100" s="2"/>
      <c r="B100" s="2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59"/>
      <c r="N100" s="259"/>
      <c r="O100" s="259"/>
      <c r="P100" s="260"/>
      <c r="Q100" s="260"/>
      <c r="R100" s="260"/>
      <c r="S100" s="259"/>
      <c r="T100" s="259"/>
      <c r="U100" s="259"/>
      <c r="V100" s="259"/>
      <c r="W100" s="260"/>
      <c r="X100" s="264" t="str">
        <f>SUM(X9:X85)</f>
        <v>#REF!</v>
      </c>
      <c r="Y100" s="259"/>
      <c r="Z100" s="1"/>
      <c r="AA100" s="2"/>
      <c r="AB100" s="1"/>
      <c r="AC100" s="249"/>
      <c r="AD100" s="249"/>
      <c r="AE100" s="249"/>
      <c r="AF100" s="249"/>
      <c r="AG100" s="1"/>
      <c r="AH100" s="1"/>
      <c r="AI100" s="1"/>
      <c r="AJ100" s="1"/>
      <c r="AK100" s="1"/>
    </row>
    <row r="101" hidden="1">
      <c r="A101" s="265"/>
      <c r="B101" s="266" t="s">
        <v>16</v>
      </c>
      <c r="C101" s="267"/>
      <c r="D101" s="267"/>
      <c r="E101" s="267"/>
      <c r="F101" s="267"/>
      <c r="G101" s="266" t="s">
        <v>3</v>
      </c>
      <c r="H101" s="265"/>
      <c r="I101" s="265"/>
      <c r="J101" s="265"/>
      <c r="K101" s="265"/>
      <c r="L101" s="268" t="s">
        <v>215</v>
      </c>
      <c r="M101" s="245"/>
      <c r="N101" s="245"/>
      <c r="O101" s="245"/>
      <c r="P101" s="245"/>
      <c r="Q101" s="245"/>
      <c r="R101" s="245"/>
      <c r="S101" s="245"/>
      <c r="T101" s="245"/>
      <c r="U101" s="15"/>
      <c r="V101" s="267"/>
      <c r="W101" s="267"/>
      <c r="X101" s="269" t="s">
        <v>14</v>
      </c>
      <c r="Y101" s="269" t="s">
        <v>15</v>
      </c>
      <c r="Z101" s="269" t="s">
        <v>16</v>
      </c>
      <c r="AA101" s="268" t="s">
        <v>17</v>
      </c>
      <c r="AB101" s="15"/>
      <c r="AC101" s="249"/>
      <c r="AD101" s="249"/>
      <c r="AE101" s="249"/>
      <c r="AF101" s="249"/>
      <c r="AG101" s="1"/>
      <c r="AH101" s="1"/>
      <c r="AI101" s="1"/>
      <c r="AJ101" s="1"/>
      <c r="AK101" s="1"/>
    </row>
    <row r="102" hidden="1">
      <c r="A102" s="270" t="s">
        <v>216</v>
      </c>
      <c r="B102" s="271" t="s">
        <v>217</v>
      </c>
      <c r="C102" s="272"/>
      <c r="D102" s="272"/>
      <c r="E102" s="272"/>
      <c r="F102" s="272"/>
      <c r="G102" s="273" t="s">
        <v>218</v>
      </c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4"/>
      <c r="X102" s="275">
        <v>205833.27</v>
      </c>
      <c r="Y102" s="276">
        <f>SUM(X102:X104)</f>
        <v>41313249.89</v>
      </c>
      <c r="Z102" s="271" t="s">
        <v>217</v>
      </c>
      <c r="AA102" s="277">
        <v>216.0</v>
      </c>
      <c r="AB102" s="278">
        <v>30.0</v>
      </c>
      <c r="AC102" s="1"/>
      <c r="AD102" s="1"/>
      <c r="AE102" s="1"/>
      <c r="AF102" s="1"/>
      <c r="AG102" s="1"/>
      <c r="AH102" s="1"/>
      <c r="AI102" s="1"/>
      <c r="AJ102" s="1"/>
      <c r="AK102" s="1"/>
    </row>
    <row r="103" hidden="1">
      <c r="A103" s="41"/>
      <c r="B103" s="30"/>
      <c r="C103" s="272"/>
      <c r="D103" s="272"/>
      <c r="E103" s="272"/>
      <c r="F103" s="272"/>
      <c r="G103" s="273" t="s">
        <v>219</v>
      </c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4"/>
      <c r="X103" s="275">
        <v>3.817755312E7</v>
      </c>
      <c r="Y103" s="30"/>
      <c r="Z103" s="30"/>
      <c r="AA103" s="30"/>
      <c r="AB103" s="30"/>
      <c r="AC103" s="1"/>
      <c r="AD103" s="1"/>
      <c r="AE103" s="1"/>
      <c r="AF103" s="1"/>
      <c r="AG103" s="1"/>
      <c r="AH103" s="1"/>
      <c r="AI103" s="1"/>
      <c r="AJ103" s="1"/>
      <c r="AK103" s="1"/>
    </row>
    <row r="104" hidden="1">
      <c r="A104" s="41"/>
      <c r="B104" s="34"/>
      <c r="C104" s="272"/>
      <c r="D104" s="272"/>
      <c r="E104" s="272"/>
      <c r="F104" s="272"/>
      <c r="G104" s="273" t="s">
        <v>220</v>
      </c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4"/>
      <c r="X104" s="275">
        <v>2929863.5</v>
      </c>
      <c r="Y104" s="34"/>
      <c r="Z104" s="34"/>
      <c r="AA104" s="34"/>
      <c r="AB104" s="34"/>
      <c r="AC104" s="1"/>
      <c r="AD104" s="1"/>
      <c r="AE104" s="1"/>
      <c r="AF104" s="1"/>
      <c r="AG104" s="1"/>
      <c r="AH104" s="1"/>
      <c r="AI104" s="1"/>
      <c r="AJ104" s="1"/>
      <c r="AK104" s="1"/>
    </row>
    <row r="105" hidden="1">
      <c r="A105" s="41"/>
      <c r="B105" s="279" t="s">
        <v>221</v>
      </c>
      <c r="C105" s="62"/>
      <c r="D105" s="62"/>
      <c r="E105" s="62"/>
      <c r="F105" s="62"/>
      <c r="G105" s="279" t="s">
        <v>222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136"/>
      <c r="X105" s="280">
        <v>2500000.0</v>
      </c>
      <c r="Y105" s="281">
        <v>2500000.0</v>
      </c>
      <c r="Z105" s="279" t="str">
        <f t="shared" ref="Z105:Z106" si="25">B105</f>
        <v>CO ARUCAS </v>
      </c>
      <c r="AA105" s="282" t="s">
        <v>31</v>
      </c>
      <c r="AB105" s="62"/>
      <c r="AC105" s="1"/>
      <c r="AD105" s="1"/>
      <c r="AE105" s="1"/>
      <c r="AF105" s="1"/>
      <c r="AG105" s="1"/>
      <c r="AH105" s="1"/>
      <c r="AI105" s="1"/>
      <c r="AJ105" s="1"/>
      <c r="AK105" s="1"/>
    </row>
    <row r="106" hidden="1">
      <c r="A106" s="41"/>
      <c r="B106" s="89" t="s">
        <v>223</v>
      </c>
      <c r="C106" s="84"/>
      <c r="D106" s="84"/>
      <c r="E106" s="84"/>
      <c r="F106" s="84"/>
      <c r="G106" s="79" t="s">
        <v>224</v>
      </c>
      <c r="H106" s="84"/>
      <c r="I106" s="84"/>
      <c r="J106" s="84"/>
      <c r="K106" s="84"/>
      <c r="L106" s="84"/>
      <c r="M106" s="84"/>
      <c r="N106" s="84"/>
      <c r="O106" s="86"/>
      <c r="P106" s="86"/>
      <c r="Q106" s="86"/>
      <c r="R106" s="86"/>
      <c r="S106" s="84"/>
      <c r="T106" s="84"/>
      <c r="U106" s="84"/>
      <c r="V106" s="84"/>
      <c r="W106" s="86"/>
      <c r="X106" s="87">
        <v>70000.0</v>
      </c>
      <c r="Y106" s="88">
        <f>X106+X107+X108+X109</f>
        <v>9111400</v>
      </c>
      <c r="Z106" s="89" t="str">
        <f t="shared" si="25"/>
        <v>AMPLIACIÓN CADI TAMARACEITE (Sup. Aprox. 4326,68m2)</v>
      </c>
      <c r="AA106" s="78">
        <v>45.0</v>
      </c>
      <c r="AB106" s="78">
        <v>0.0</v>
      </c>
      <c r="AC106" s="1"/>
      <c r="AD106" s="1"/>
      <c r="AE106" s="1"/>
      <c r="AF106" s="1"/>
      <c r="AG106" s="1"/>
      <c r="AH106" s="1"/>
      <c r="AI106" s="1"/>
      <c r="AJ106" s="1"/>
      <c r="AK106" s="1"/>
    </row>
    <row r="107" hidden="1">
      <c r="A107" s="41"/>
      <c r="B107" s="30"/>
      <c r="C107" s="84"/>
      <c r="D107" s="84"/>
      <c r="E107" s="84"/>
      <c r="F107" s="84"/>
      <c r="G107" s="79" t="s">
        <v>170</v>
      </c>
      <c r="H107" s="84"/>
      <c r="I107" s="84"/>
      <c r="J107" s="84"/>
      <c r="K107" s="84"/>
      <c r="L107" s="84"/>
      <c r="M107" s="84"/>
      <c r="N107" s="84"/>
      <c r="O107" s="86"/>
      <c r="P107" s="86"/>
      <c r="Q107" s="86"/>
      <c r="R107" s="86"/>
      <c r="S107" s="84"/>
      <c r="T107" s="84"/>
      <c r="U107" s="84"/>
      <c r="V107" s="84"/>
      <c r="W107" s="86"/>
      <c r="X107" s="87">
        <v>82000.0</v>
      </c>
      <c r="Y107" s="30"/>
      <c r="Z107" s="30"/>
      <c r="AA107" s="30"/>
      <c r="AB107" s="30"/>
      <c r="AC107" s="1"/>
      <c r="AD107" s="1"/>
      <c r="AE107" s="1"/>
      <c r="AF107" s="1"/>
      <c r="AG107" s="1"/>
      <c r="AH107" s="1"/>
      <c r="AI107" s="1"/>
      <c r="AJ107" s="1"/>
      <c r="AK107" s="1"/>
    </row>
    <row r="108" hidden="1">
      <c r="A108" s="41"/>
      <c r="B108" s="30"/>
      <c r="C108" s="84"/>
      <c r="D108" s="84"/>
      <c r="E108" s="84"/>
      <c r="F108" s="84"/>
      <c r="G108" s="79" t="s">
        <v>225</v>
      </c>
      <c r="H108" s="84"/>
      <c r="I108" s="84"/>
      <c r="J108" s="84"/>
      <c r="K108" s="84"/>
      <c r="L108" s="84"/>
      <c r="M108" s="84"/>
      <c r="N108" s="84"/>
      <c r="O108" s="86"/>
      <c r="P108" s="86"/>
      <c r="Q108" s="86"/>
      <c r="R108" s="86"/>
      <c r="S108" s="84"/>
      <c r="T108" s="84"/>
      <c r="U108" s="84"/>
      <c r="V108" s="84"/>
      <c r="W108" s="86"/>
      <c r="X108" s="87">
        <v>8219400.0</v>
      </c>
      <c r="Y108" s="30"/>
      <c r="Z108" s="30"/>
      <c r="AA108" s="30"/>
      <c r="AB108" s="30"/>
      <c r="AC108" s="1"/>
      <c r="AD108" s="1"/>
      <c r="AE108" s="1"/>
      <c r="AF108" s="1"/>
      <c r="AG108" s="1"/>
      <c r="AH108" s="1"/>
      <c r="AI108" s="1"/>
      <c r="AJ108" s="1"/>
      <c r="AK108" s="1"/>
    </row>
    <row r="109" hidden="1">
      <c r="A109" s="41"/>
      <c r="B109" s="34"/>
      <c r="C109" s="84"/>
      <c r="D109" s="84"/>
      <c r="E109" s="84"/>
      <c r="F109" s="84"/>
      <c r="G109" s="79" t="s">
        <v>173</v>
      </c>
      <c r="H109" s="84"/>
      <c r="I109" s="84"/>
      <c r="J109" s="84"/>
      <c r="K109" s="84"/>
      <c r="L109" s="84"/>
      <c r="M109" s="84"/>
      <c r="N109" s="84"/>
      <c r="O109" s="86"/>
      <c r="P109" s="86"/>
      <c r="Q109" s="86"/>
      <c r="R109" s="86"/>
      <c r="S109" s="84"/>
      <c r="T109" s="84"/>
      <c r="U109" s="84"/>
      <c r="V109" s="84"/>
      <c r="W109" s="86"/>
      <c r="X109" s="87">
        <v>740000.0</v>
      </c>
      <c r="Y109" s="34"/>
      <c r="Z109" s="34"/>
      <c r="AA109" s="34"/>
      <c r="AB109" s="34"/>
      <c r="AC109" s="1"/>
      <c r="AD109" s="1"/>
      <c r="AE109" s="1"/>
      <c r="AF109" s="1"/>
      <c r="AG109" s="1"/>
      <c r="AH109" s="1"/>
      <c r="AI109" s="1"/>
      <c r="AJ109" s="1"/>
      <c r="AK109" s="1"/>
    </row>
    <row r="110" hidden="1">
      <c r="A110" s="227"/>
      <c r="B110" s="236"/>
      <c r="C110" s="236"/>
      <c r="D110" s="236"/>
      <c r="E110" s="236"/>
      <c r="F110" s="236"/>
      <c r="G110" s="236"/>
      <c r="H110" s="234"/>
      <c r="I110" s="234"/>
      <c r="J110" s="234"/>
      <c r="K110" s="234"/>
      <c r="L110" s="234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4"/>
      <c r="X110" s="283">
        <f t="shared" ref="X110:Y110" si="26">SUM(X102:X109)</f>
        <v>52924649.89</v>
      </c>
      <c r="Y110" s="284">
        <f t="shared" si="26"/>
        <v>52924649.89</v>
      </c>
      <c r="Z110" s="236"/>
      <c r="AA110" s="285">
        <f t="shared" ref="AA110:AB110" si="27">SUM(AA102:AA109)</f>
        <v>261</v>
      </c>
      <c r="AB110" s="285">
        <f t="shared" si="27"/>
        <v>30</v>
      </c>
      <c r="AC110" s="1"/>
      <c r="AD110" s="1"/>
      <c r="AE110" s="1"/>
      <c r="AF110" s="1"/>
      <c r="AG110" s="1"/>
      <c r="AH110" s="1"/>
      <c r="AI110" s="1"/>
      <c r="AJ110" s="1"/>
      <c r="AK110" s="1"/>
    </row>
    <row r="111" hidden="1">
      <c r="A111" s="2"/>
      <c r="B111" s="2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59"/>
      <c r="N111" s="259"/>
      <c r="O111" s="259"/>
      <c r="P111" s="260"/>
      <c r="Q111" s="260"/>
      <c r="R111" s="260"/>
      <c r="S111" s="259"/>
      <c r="T111" s="259"/>
      <c r="U111" s="259"/>
      <c r="V111" s="259"/>
      <c r="W111" s="260"/>
      <c r="X111" s="260"/>
      <c r="Y111" s="259"/>
      <c r="Z111" s="1"/>
      <c r="AA111" s="286">
        <f>AA110+AB110</f>
        <v>291</v>
      </c>
      <c r="AB111" s="287"/>
      <c r="AC111" s="1"/>
      <c r="AD111" s="1"/>
      <c r="AE111" s="1"/>
      <c r="AF111" s="1"/>
      <c r="AG111" s="1"/>
      <c r="AH111" s="1"/>
      <c r="AI111" s="1"/>
      <c r="AJ111" s="1"/>
      <c r="AK111" s="1"/>
    </row>
    <row r="112" hidden="1">
      <c r="A112" s="288"/>
      <c r="B112" s="249"/>
      <c r="C112" s="249"/>
      <c r="D112" s="249"/>
      <c r="E112" s="249"/>
      <c r="F112" s="249"/>
      <c r="G112" s="249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49"/>
      <c r="W112" s="249"/>
      <c r="X112" s="249"/>
      <c r="Y112" s="249"/>
      <c r="Z112" s="249"/>
      <c r="AA112" s="288"/>
      <c r="AB112" s="288"/>
      <c r="AC112" s="249"/>
      <c r="AD112" s="249"/>
      <c r="AE112" s="249"/>
      <c r="AF112" s="249"/>
      <c r="AG112" s="1"/>
      <c r="AH112" s="1"/>
      <c r="AI112" s="1"/>
      <c r="AJ112" s="1"/>
      <c r="AK112" s="1"/>
    </row>
    <row r="113" hidden="1">
      <c r="A113" s="265"/>
      <c r="B113" s="266" t="s">
        <v>16</v>
      </c>
      <c r="C113" s="267"/>
      <c r="D113" s="267"/>
      <c r="E113" s="267"/>
      <c r="F113" s="267"/>
      <c r="G113" s="266" t="s">
        <v>3</v>
      </c>
      <c r="H113" s="265"/>
      <c r="I113" s="265"/>
      <c r="J113" s="265"/>
      <c r="K113" s="265"/>
      <c r="L113" s="268" t="s">
        <v>226</v>
      </c>
      <c r="M113" s="245"/>
      <c r="N113" s="245"/>
      <c r="O113" s="245"/>
      <c r="P113" s="245"/>
      <c r="Q113" s="245"/>
      <c r="R113" s="245"/>
      <c r="S113" s="245"/>
      <c r="T113" s="245"/>
      <c r="U113" s="15"/>
      <c r="V113" s="267"/>
      <c r="W113" s="267"/>
      <c r="X113" s="269" t="s">
        <v>14</v>
      </c>
      <c r="Y113" s="269" t="s">
        <v>15</v>
      </c>
      <c r="Z113" s="269" t="s">
        <v>16</v>
      </c>
      <c r="AA113" s="289" t="s">
        <v>17</v>
      </c>
      <c r="AB113" s="290"/>
      <c r="AC113" s="1"/>
      <c r="AD113" s="1"/>
      <c r="AE113" s="1"/>
      <c r="AF113" s="1"/>
      <c r="AG113" s="1"/>
      <c r="AH113" s="1"/>
      <c r="AI113" s="1"/>
      <c r="AJ113" s="1"/>
      <c r="AK113" s="1"/>
    </row>
    <row r="114" hidden="1">
      <c r="A114" s="291" t="s">
        <v>227</v>
      </c>
      <c r="B114" s="79" t="s">
        <v>228</v>
      </c>
      <c r="C114" s="84"/>
      <c r="D114" s="84"/>
      <c r="E114" s="84"/>
      <c r="F114" s="84"/>
      <c r="G114" s="79" t="s">
        <v>229</v>
      </c>
      <c r="H114" s="84"/>
      <c r="I114" s="84"/>
      <c r="J114" s="84"/>
      <c r="K114" s="84"/>
      <c r="L114" s="84"/>
      <c r="M114" s="84"/>
      <c r="N114" s="84"/>
      <c r="O114" s="84"/>
      <c r="P114" s="292"/>
      <c r="Q114" s="292"/>
      <c r="R114" s="292"/>
      <c r="S114" s="84"/>
      <c r="T114" s="84"/>
      <c r="U114" s="84"/>
      <c r="V114" s="84"/>
      <c r="W114" s="86"/>
      <c r="X114" s="83" t="str">
        <f>598151.06-#REF!</f>
        <v>#REF!</v>
      </c>
      <c r="Y114" s="83" t="str">
        <f>X114</f>
        <v>#REF!</v>
      </c>
      <c r="Z114" s="79" t="str">
        <f t="shared" ref="Z114:Z115" si="28">B114</f>
        <v>SPAP CD Arucas </v>
      </c>
      <c r="AA114" s="101">
        <v>0.0</v>
      </c>
      <c r="AB114" s="101">
        <v>10.0</v>
      </c>
      <c r="AC114" s="1"/>
      <c r="AD114" s="1"/>
      <c r="AE114" s="1"/>
      <c r="AF114" s="1"/>
      <c r="AG114" s="1"/>
      <c r="AH114" s="1"/>
      <c r="AI114" s="1"/>
      <c r="AJ114" s="1"/>
      <c r="AK114" s="1"/>
    </row>
    <row r="115" hidden="1">
      <c r="A115" s="30"/>
      <c r="B115" s="68" t="s">
        <v>230</v>
      </c>
      <c r="C115" s="62"/>
      <c r="D115" s="62"/>
      <c r="E115" s="62"/>
      <c r="F115" s="62"/>
      <c r="G115" s="58" t="s">
        <v>151</v>
      </c>
      <c r="H115" s="62"/>
      <c r="I115" s="62"/>
      <c r="J115" s="62"/>
      <c r="K115" s="62"/>
      <c r="L115" s="62"/>
      <c r="M115" s="62"/>
      <c r="N115" s="62"/>
      <c r="O115" s="62"/>
      <c r="P115" s="293"/>
      <c r="Q115" s="293"/>
      <c r="R115" s="293"/>
      <c r="S115" s="62"/>
      <c r="T115" s="62"/>
      <c r="U115" s="62"/>
      <c r="V115" s="62"/>
      <c r="W115" s="65"/>
      <c r="X115" s="66">
        <f t="shared" ref="X115:X119" si="29">SUM(L115:U115)</f>
        <v>0</v>
      </c>
      <c r="Y115" s="67">
        <f>SUM(X115:X119)</f>
        <v>0</v>
      </c>
      <c r="Z115" s="294" t="str">
        <f t="shared" si="28"/>
        <v>SANTA ROSALÍA (60)</v>
      </c>
      <c r="AA115" s="57">
        <v>60.0</v>
      </c>
      <c r="AB115" s="295"/>
      <c r="AC115" s="1"/>
      <c r="AD115" s="1"/>
      <c r="AE115" s="1"/>
      <c r="AF115" s="1"/>
      <c r="AG115" s="1"/>
      <c r="AH115" s="1"/>
      <c r="AI115" s="1"/>
      <c r="AJ115" s="1"/>
      <c r="AK115" s="1"/>
    </row>
    <row r="116" hidden="1">
      <c r="A116" s="30"/>
      <c r="B116" s="30"/>
      <c r="C116" s="62"/>
      <c r="D116" s="62"/>
      <c r="E116" s="62"/>
      <c r="F116" s="62"/>
      <c r="G116" s="58" t="s">
        <v>231</v>
      </c>
      <c r="H116" s="65"/>
      <c r="I116" s="65"/>
      <c r="J116" s="65"/>
      <c r="K116" s="65"/>
      <c r="L116" s="65"/>
      <c r="M116" s="62"/>
      <c r="N116" s="62"/>
      <c r="O116" s="65"/>
      <c r="P116" s="293"/>
      <c r="Q116" s="293"/>
      <c r="R116" s="293"/>
      <c r="S116" s="62"/>
      <c r="T116" s="62"/>
      <c r="U116" s="62"/>
      <c r="V116" s="62"/>
      <c r="W116" s="65"/>
      <c r="X116" s="66">
        <f t="shared" si="29"/>
        <v>0</v>
      </c>
      <c r="Y116" s="30"/>
      <c r="Z116" s="30"/>
      <c r="AA116" s="30"/>
      <c r="AB116" s="30"/>
      <c r="AC116" s="1"/>
      <c r="AD116" s="1"/>
      <c r="AE116" s="1"/>
      <c r="AF116" s="1"/>
      <c r="AG116" s="1"/>
      <c r="AH116" s="1"/>
      <c r="AI116" s="1"/>
      <c r="AJ116" s="1"/>
      <c r="AK116" s="1"/>
    </row>
    <row r="117" hidden="1">
      <c r="A117" s="30"/>
      <c r="B117" s="30"/>
      <c r="C117" s="62"/>
      <c r="D117" s="62"/>
      <c r="E117" s="62"/>
      <c r="F117" s="62"/>
      <c r="G117" s="58" t="s">
        <v>232</v>
      </c>
      <c r="H117" s="62"/>
      <c r="I117" s="62"/>
      <c r="J117" s="62"/>
      <c r="K117" s="62"/>
      <c r="L117" s="62"/>
      <c r="M117" s="62"/>
      <c r="N117" s="62"/>
      <c r="O117" s="65"/>
      <c r="P117" s="293"/>
      <c r="Q117" s="293"/>
      <c r="R117" s="293"/>
      <c r="S117" s="65"/>
      <c r="T117" s="65"/>
      <c r="U117" s="65"/>
      <c r="V117" s="65"/>
      <c r="W117" s="65"/>
      <c r="X117" s="61">
        <f t="shared" si="29"/>
        <v>0</v>
      </c>
      <c r="Y117" s="30"/>
      <c r="Z117" s="30"/>
      <c r="AA117" s="30"/>
      <c r="AB117" s="30"/>
      <c r="AC117" s="1"/>
      <c r="AD117" s="1"/>
      <c r="AE117" s="1"/>
      <c r="AF117" s="1"/>
      <c r="AG117" s="1"/>
      <c r="AH117" s="1"/>
      <c r="AI117" s="1"/>
      <c r="AJ117" s="1"/>
      <c r="AK117" s="1"/>
    </row>
    <row r="118" hidden="1">
      <c r="A118" s="30"/>
      <c r="B118" s="30"/>
      <c r="C118" s="62"/>
      <c r="D118" s="62"/>
      <c r="E118" s="62"/>
      <c r="F118" s="62"/>
      <c r="G118" s="58" t="s">
        <v>233</v>
      </c>
      <c r="H118" s="62"/>
      <c r="I118" s="62"/>
      <c r="J118" s="62"/>
      <c r="K118" s="62"/>
      <c r="L118" s="62"/>
      <c r="M118" s="62"/>
      <c r="N118" s="62"/>
      <c r="O118" s="65"/>
      <c r="P118" s="293"/>
      <c r="Q118" s="293"/>
      <c r="R118" s="293"/>
      <c r="S118" s="65"/>
      <c r="T118" s="65"/>
      <c r="U118" s="65"/>
      <c r="V118" s="65"/>
      <c r="W118" s="65"/>
      <c r="X118" s="61">
        <f t="shared" si="29"/>
        <v>0</v>
      </c>
      <c r="Y118" s="30"/>
      <c r="Z118" s="30"/>
      <c r="AA118" s="30"/>
      <c r="AB118" s="30"/>
      <c r="AC118" s="1"/>
      <c r="AD118" s="1"/>
      <c r="AE118" s="1"/>
      <c r="AF118" s="1"/>
      <c r="AG118" s="1"/>
      <c r="AH118" s="1"/>
      <c r="AI118" s="1"/>
      <c r="AJ118" s="1"/>
      <c r="AK118" s="1"/>
    </row>
    <row r="119" hidden="1">
      <c r="A119" s="30"/>
      <c r="B119" s="34"/>
      <c r="C119" s="62"/>
      <c r="D119" s="62"/>
      <c r="E119" s="62"/>
      <c r="F119" s="62"/>
      <c r="G119" s="58" t="s">
        <v>234</v>
      </c>
      <c r="H119" s="62"/>
      <c r="I119" s="62"/>
      <c r="J119" s="62"/>
      <c r="K119" s="62"/>
      <c r="L119" s="62"/>
      <c r="M119" s="62"/>
      <c r="N119" s="62"/>
      <c r="O119" s="65"/>
      <c r="P119" s="293"/>
      <c r="Q119" s="293"/>
      <c r="R119" s="293"/>
      <c r="S119" s="65"/>
      <c r="T119" s="65"/>
      <c r="U119" s="65"/>
      <c r="V119" s="65"/>
      <c r="W119" s="65"/>
      <c r="X119" s="66">
        <f t="shared" si="29"/>
        <v>0</v>
      </c>
      <c r="Y119" s="34"/>
      <c r="Z119" s="34"/>
      <c r="AA119" s="34"/>
      <c r="AB119" s="34"/>
      <c r="AC119" s="1"/>
      <c r="AD119" s="1"/>
      <c r="AE119" s="1"/>
      <c r="AF119" s="1"/>
      <c r="AG119" s="1"/>
      <c r="AH119" s="1"/>
      <c r="AI119" s="1"/>
      <c r="AJ119" s="1"/>
      <c r="AK119" s="1"/>
    </row>
    <row r="120" hidden="1">
      <c r="A120" s="30"/>
      <c r="B120" s="296" t="s">
        <v>235</v>
      </c>
      <c r="C120" s="8"/>
      <c r="D120" s="8"/>
      <c r="E120" s="8"/>
      <c r="F120" s="8"/>
      <c r="G120" s="297" t="s">
        <v>225</v>
      </c>
      <c r="H120" s="8"/>
      <c r="I120" s="8"/>
      <c r="J120" s="8"/>
      <c r="K120" s="8"/>
      <c r="L120" s="8"/>
      <c r="M120" s="8"/>
      <c r="N120" s="8"/>
      <c r="O120" s="298"/>
      <c r="P120" s="298"/>
      <c r="Q120" s="298"/>
      <c r="R120" s="298"/>
      <c r="S120" s="8"/>
      <c r="T120" s="8"/>
      <c r="U120" s="8"/>
      <c r="V120" s="8"/>
      <c r="W120" s="298"/>
      <c r="X120" s="299" t="s">
        <v>236</v>
      </c>
      <c r="Y120" s="300"/>
      <c r="Z120" s="301" t="s">
        <v>237</v>
      </c>
      <c r="AA120" s="302">
        <v>40.0</v>
      </c>
      <c r="AB120" s="302">
        <v>0.0</v>
      </c>
      <c r="AC120" s="1"/>
      <c r="AD120" s="1"/>
      <c r="AE120" s="1"/>
      <c r="AF120" s="1"/>
      <c r="AG120" s="1"/>
      <c r="AH120" s="1"/>
      <c r="AI120" s="1"/>
      <c r="AJ120" s="1"/>
      <c r="AK120" s="1"/>
    </row>
    <row r="121" hidden="1">
      <c r="A121" s="30"/>
      <c r="B121" s="34"/>
      <c r="C121" s="8"/>
      <c r="D121" s="8"/>
      <c r="E121" s="8"/>
      <c r="F121" s="8"/>
      <c r="G121" s="297" t="s">
        <v>173</v>
      </c>
      <c r="H121" s="8"/>
      <c r="I121" s="8"/>
      <c r="J121" s="8"/>
      <c r="K121" s="8"/>
      <c r="L121" s="8"/>
      <c r="M121" s="8"/>
      <c r="N121" s="8"/>
      <c r="O121" s="298"/>
      <c r="P121" s="298"/>
      <c r="Q121" s="298"/>
      <c r="R121" s="298"/>
      <c r="S121" s="8"/>
      <c r="T121" s="8"/>
      <c r="U121" s="8"/>
      <c r="V121" s="8"/>
      <c r="W121" s="298"/>
      <c r="X121" s="299" t="s">
        <v>238</v>
      </c>
      <c r="Y121" s="34"/>
      <c r="Z121" s="34"/>
      <c r="AA121" s="34"/>
      <c r="AB121" s="34"/>
      <c r="AC121" s="1"/>
      <c r="AD121" s="1"/>
      <c r="AE121" s="1"/>
      <c r="AF121" s="1"/>
      <c r="AG121" s="1"/>
      <c r="AH121" s="1"/>
      <c r="AI121" s="1"/>
      <c r="AJ121" s="1"/>
      <c r="AK121" s="1"/>
    </row>
    <row r="122" hidden="1">
      <c r="A122" s="30"/>
      <c r="B122" s="44" t="s">
        <v>239</v>
      </c>
      <c r="C122" s="49"/>
      <c r="D122" s="49"/>
      <c r="E122" s="49"/>
      <c r="F122" s="49"/>
      <c r="G122" s="44" t="s">
        <v>225</v>
      </c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50"/>
      <c r="X122" s="51">
        <v>800000.0</v>
      </c>
      <c r="Y122" s="48">
        <f>X122</f>
        <v>800000</v>
      </c>
      <c r="Z122" s="44" t="s">
        <v>239</v>
      </c>
      <c r="AA122" s="128">
        <v>15.0</v>
      </c>
      <c r="AB122" s="128">
        <v>0.0</v>
      </c>
      <c r="AC122" s="1"/>
      <c r="AD122" s="1"/>
      <c r="AE122" s="1"/>
      <c r="AF122" s="1"/>
      <c r="AG122" s="1"/>
      <c r="AH122" s="1"/>
      <c r="AI122" s="1"/>
      <c r="AJ122" s="1"/>
      <c r="AK122" s="1"/>
    </row>
    <row r="123" hidden="1">
      <c r="A123" s="30"/>
      <c r="B123" s="303" t="s">
        <v>240</v>
      </c>
      <c r="C123" s="272"/>
      <c r="D123" s="272"/>
      <c r="E123" s="272"/>
      <c r="F123" s="272"/>
      <c r="G123" s="273" t="s">
        <v>162</v>
      </c>
      <c r="H123" s="272"/>
      <c r="I123" s="272"/>
      <c r="J123" s="272"/>
      <c r="K123" s="272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4"/>
      <c r="X123" s="275">
        <v>1500.0</v>
      </c>
      <c r="Y123" s="276">
        <f>X123+X124+X125+X126+X127+X128</f>
        <v>8785500</v>
      </c>
      <c r="Z123" s="303" t="str">
        <f>B123</f>
        <v>RESIDENCIA BAÑADEROS (ARUCAS)</v>
      </c>
      <c r="AA123" s="304">
        <v>60.0</v>
      </c>
      <c r="AB123" s="304">
        <v>20.0</v>
      </c>
      <c r="AC123" s="1"/>
      <c r="AD123" s="1"/>
      <c r="AE123" s="1"/>
      <c r="AF123" s="1"/>
      <c r="AG123" s="1"/>
      <c r="AH123" s="1"/>
      <c r="AI123" s="1"/>
      <c r="AJ123" s="1"/>
      <c r="AK123" s="1"/>
    </row>
    <row r="124" hidden="1">
      <c r="A124" s="30"/>
      <c r="B124" s="30"/>
      <c r="C124" s="272"/>
      <c r="D124" s="272"/>
      <c r="E124" s="272"/>
      <c r="F124" s="272"/>
      <c r="G124" s="273" t="s">
        <v>166</v>
      </c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4"/>
      <c r="X124" s="275">
        <v>9000.0</v>
      </c>
      <c r="Y124" s="30"/>
      <c r="Z124" s="30"/>
      <c r="AA124" s="30"/>
      <c r="AB124" s="30"/>
      <c r="AC124" s="1"/>
      <c r="AD124" s="1"/>
      <c r="AE124" s="1"/>
      <c r="AF124" s="1"/>
      <c r="AG124" s="1"/>
      <c r="AH124" s="1"/>
      <c r="AI124" s="1"/>
      <c r="AJ124" s="1"/>
      <c r="AK124" s="1"/>
    </row>
    <row r="125" hidden="1">
      <c r="A125" s="30"/>
      <c r="B125" s="30"/>
      <c r="C125" s="272"/>
      <c r="D125" s="272"/>
      <c r="E125" s="272"/>
      <c r="F125" s="272"/>
      <c r="G125" s="273" t="s">
        <v>241</v>
      </c>
      <c r="H125" s="272"/>
      <c r="I125" s="272"/>
      <c r="J125" s="272"/>
      <c r="K125" s="272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4"/>
      <c r="X125" s="275">
        <v>800000.0</v>
      </c>
      <c r="Y125" s="30"/>
      <c r="Z125" s="30"/>
      <c r="AA125" s="30"/>
      <c r="AB125" s="30"/>
      <c r="AC125" s="1"/>
      <c r="AD125" s="1"/>
      <c r="AE125" s="1"/>
      <c r="AF125" s="1"/>
      <c r="AG125" s="1"/>
      <c r="AH125" s="1"/>
      <c r="AI125" s="1"/>
      <c r="AJ125" s="1"/>
      <c r="AK125" s="1"/>
    </row>
    <row r="126" hidden="1">
      <c r="A126" s="30"/>
      <c r="B126" s="30"/>
      <c r="C126" s="272"/>
      <c r="D126" s="272"/>
      <c r="E126" s="272"/>
      <c r="F126" s="272"/>
      <c r="G126" s="273" t="s">
        <v>242</v>
      </c>
      <c r="H126" s="272"/>
      <c r="I126" s="272"/>
      <c r="J126" s="272"/>
      <c r="K126" s="272"/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4"/>
      <c r="X126" s="275">
        <v>180000.0</v>
      </c>
      <c r="Y126" s="30"/>
      <c r="Z126" s="30"/>
      <c r="AA126" s="30"/>
      <c r="AB126" s="30"/>
      <c r="AC126" s="1"/>
      <c r="AD126" s="1"/>
      <c r="AE126" s="1"/>
      <c r="AF126" s="1"/>
      <c r="AG126" s="1"/>
      <c r="AH126" s="1"/>
      <c r="AI126" s="1"/>
      <c r="AJ126" s="1"/>
      <c r="AK126" s="1"/>
    </row>
    <row r="127" hidden="1">
      <c r="A127" s="30"/>
      <c r="B127" s="30"/>
      <c r="C127" s="272"/>
      <c r="D127" s="272"/>
      <c r="E127" s="272"/>
      <c r="F127" s="272"/>
      <c r="G127" s="273" t="s">
        <v>225</v>
      </c>
      <c r="H127" s="272"/>
      <c r="I127" s="272"/>
      <c r="J127" s="272"/>
      <c r="K127" s="272"/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4"/>
      <c r="X127" s="275">
        <v>7200000.0</v>
      </c>
      <c r="Y127" s="30"/>
      <c r="Z127" s="30"/>
      <c r="AA127" s="30"/>
      <c r="AB127" s="30"/>
      <c r="AC127" s="1"/>
      <c r="AD127" s="1"/>
      <c r="AE127" s="1"/>
      <c r="AF127" s="1"/>
      <c r="AG127" s="1"/>
      <c r="AH127" s="1"/>
      <c r="AI127" s="1"/>
      <c r="AJ127" s="1"/>
      <c r="AK127" s="1"/>
    </row>
    <row r="128" hidden="1">
      <c r="A128" s="34"/>
      <c r="B128" s="34"/>
      <c r="C128" s="272"/>
      <c r="D128" s="272"/>
      <c r="E128" s="272"/>
      <c r="F128" s="272"/>
      <c r="G128" s="273" t="s">
        <v>243</v>
      </c>
      <c r="H128" s="272"/>
      <c r="I128" s="272"/>
      <c r="J128" s="272"/>
      <c r="K128" s="272"/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4"/>
      <c r="X128" s="275">
        <v>595000.0</v>
      </c>
      <c r="Y128" s="34"/>
      <c r="Z128" s="34"/>
      <c r="AA128" s="34"/>
      <c r="AB128" s="34"/>
      <c r="AC128" s="1"/>
      <c r="AD128" s="1"/>
      <c r="AE128" s="1"/>
      <c r="AF128" s="1"/>
      <c r="AG128" s="1"/>
      <c r="AH128" s="1"/>
      <c r="AI128" s="1"/>
      <c r="AJ128" s="1"/>
      <c r="AK128" s="1"/>
    </row>
    <row r="129" hidden="1">
      <c r="A129" s="229"/>
      <c r="B129" s="231" t="s">
        <v>244</v>
      </c>
      <c r="C129" s="232"/>
      <c r="D129" s="232"/>
      <c r="E129" s="232"/>
      <c r="F129" s="232"/>
      <c r="G129" s="233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  <c r="S129" s="234"/>
      <c r="T129" s="234"/>
      <c r="U129" s="234"/>
      <c r="V129" s="234"/>
      <c r="W129" s="234"/>
      <c r="X129" s="235" t="str">
        <f>SUM(X102:X128)</f>
        <v>#REF!</v>
      </c>
      <c r="Y129" s="234"/>
      <c r="Z129" s="236"/>
      <c r="AA129" s="237">
        <f t="shared" ref="AA129:AB129" si="30">SUM(AA114:AA128)</f>
        <v>175</v>
      </c>
      <c r="AB129" s="237">
        <f t="shared" si="30"/>
        <v>30</v>
      </c>
      <c r="AC129" s="1"/>
      <c r="AD129" s="1"/>
      <c r="AE129" s="1"/>
      <c r="AF129" s="1"/>
      <c r="AG129" s="1"/>
      <c r="AH129" s="1"/>
      <c r="AI129" s="1"/>
      <c r="AJ129" s="1"/>
      <c r="AK129" s="1"/>
    </row>
    <row r="130" hidden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231">
        <f>SUM(AA129:AB129)</f>
        <v>205</v>
      </c>
      <c r="AB130" s="15"/>
      <c r="AC130" s="1"/>
      <c r="AD130" s="1"/>
      <c r="AE130" s="1"/>
      <c r="AF130" s="1"/>
      <c r="AG130" s="1"/>
      <c r="AH130" s="1"/>
      <c r="AI130" s="1"/>
      <c r="AJ130" s="1"/>
      <c r="AK130" s="1"/>
    </row>
    <row r="131" hidden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305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hidden="1">
      <c r="A132" s="265"/>
      <c r="B132" s="266" t="s">
        <v>16</v>
      </c>
      <c r="C132" s="267"/>
      <c r="D132" s="267"/>
      <c r="E132" s="267"/>
      <c r="F132" s="267"/>
      <c r="G132" s="266" t="s">
        <v>3</v>
      </c>
      <c r="H132" s="265"/>
      <c r="I132" s="265"/>
      <c r="J132" s="265"/>
      <c r="K132" s="265"/>
      <c r="L132" s="268" t="s">
        <v>245</v>
      </c>
      <c r="M132" s="245"/>
      <c r="N132" s="245"/>
      <c r="O132" s="245"/>
      <c r="P132" s="245"/>
      <c r="Q132" s="245"/>
      <c r="R132" s="245"/>
      <c r="S132" s="245"/>
      <c r="T132" s="245"/>
      <c r="U132" s="15"/>
      <c r="V132" s="267"/>
      <c r="W132" s="267"/>
      <c r="X132" s="269" t="s">
        <v>14</v>
      </c>
      <c r="Y132" s="269" t="s">
        <v>15</v>
      </c>
      <c r="Z132" s="269" t="s">
        <v>16</v>
      </c>
      <c r="AA132" s="268" t="s">
        <v>17</v>
      </c>
      <c r="AB132" s="15"/>
      <c r="AC132" s="1"/>
      <c r="AD132" s="1"/>
      <c r="AE132" s="1"/>
      <c r="AF132" s="1"/>
      <c r="AG132" s="1"/>
      <c r="AH132" s="1"/>
      <c r="AI132" s="1"/>
      <c r="AJ132" s="1"/>
      <c r="AK132" s="1"/>
    </row>
    <row r="133" hidden="1">
      <c r="A133" s="306"/>
      <c r="B133" s="58" t="s">
        <v>228</v>
      </c>
      <c r="C133" s="62"/>
      <c r="D133" s="62"/>
      <c r="E133" s="62"/>
      <c r="F133" s="62"/>
      <c r="G133" s="58" t="s">
        <v>246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5"/>
      <c r="X133" s="66">
        <v>88352.0</v>
      </c>
      <c r="Y133" s="61">
        <f>X133</f>
        <v>88352</v>
      </c>
      <c r="Z133" s="58" t="str">
        <f>B133</f>
        <v>SPAP CD Arucas </v>
      </c>
      <c r="AA133" s="73">
        <v>0.0</v>
      </c>
      <c r="AB133" s="73">
        <v>0.0</v>
      </c>
      <c r="AC133" s="1"/>
      <c r="AD133" s="1"/>
      <c r="AE133" s="1"/>
      <c r="AF133" s="1"/>
      <c r="AG133" s="1"/>
      <c r="AH133" s="1"/>
      <c r="AI133" s="1"/>
      <c r="AJ133" s="1"/>
      <c r="AK133" s="1"/>
    </row>
    <row r="134" hidden="1">
      <c r="A134" s="307"/>
      <c r="B134" s="308" t="s">
        <v>247</v>
      </c>
      <c r="C134" s="309"/>
      <c r="D134" s="309"/>
      <c r="E134" s="309"/>
      <c r="F134" s="309"/>
      <c r="G134" s="308" t="s">
        <v>248</v>
      </c>
      <c r="H134" s="309"/>
      <c r="I134" s="309"/>
      <c r="J134" s="309"/>
      <c r="K134" s="309"/>
      <c r="L134" s="309"/>
      <c r="M134" s="309"/>
      <c r="N134" s="309"/>
      <c r="O134" s="309"/>
      <c r="P134" s="309"/>
      <c r="Q134" s="309"/>
      <c r="R134" s="309"/>
      <c r="S134" s="309"/>
      <c r="T134" s="309"/>
      <c r="U134" s="309"/>
      <c r="V134" s="309"/>
      <c r="W134" s="310"/>
      <c r="X134" s="310"/>
      <c r="Y134" s="310"/>
      <c r="Z134" s="309"/>
      <c r="AA134" s="309"/>
      <c r="AB134" s="309"/>
      <c r="AC134" s="1"/>
      <c r="AD134" s="1"/>
      <c r="AE134" s="1"/>
      <c r="AF134" s="1"/>
      <c r="AG134" s="1"/>
      <c r="AH134" s="1"/>
      <c r="AI134" s="1"/>
      <c r="AJ134" s="1"/>
      <c r="AK134" s="1"/>
    </row>
    <row r="135" hidden="1">
      <c r="A135" s="311"/>
      <c r="B135" s="58" t="s">
        <v>247</v>
      </c>
      <c r="C135" s="62"/>
      <c r="D135" s="62"/>
      <c r="E135" s="62"/>
      <c r="F135" s="62"/>
      <c r="G135" s="58" t="s">
        <v>225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5"/>
      <c r="X135" s="65"/>
      <c r="Y135" s="65" t="str">
        <f>X135</f>
        <v/>
      </c>
      <c r="Z135" s="58" t="str">
        <f>B135</f>
        <v>SALESIANOS</v>
      </c>
      <c r="AA135" s="73">
        <v>56.0</v>
      </c>
      <c r="AB135" s="73">
        <v>0.0</v>
      </c>
      <c r="AC135" s="1"/>
      <c r="AD135" s="1"/>
      <c r="AE135" s="1"/>
      <c r="AF135" s="1"/>
      <c r="AG135" s="1"/>
      <c r="AH135" s="1"/>
      <c r="AI135" s="1"/>
      <c r="AJ135" s="1"/>
      <c r="AK135" s="1"/>
    </row>
    <row r="136" hidden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259"/>
      <c r="X136" s="259"/>
      <c r="Y136" s="259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hidden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259"/>
      <c r="X137" s="259"/>
      <c r="Y137" s="259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hidden="1">
      <c r="A138" s="312"/>
      <c r="B138" s="268" t="s">
        <v>249</v>
      </c>
      <c r="C138" s="313"/>
      <c r="D138" s="313"/>
      <c r="E138" s="313"/>
      <c r="F138" s="313"/>
      <c r="G138" s="313"/>
      <c r="H138" s="314"/>
      <c r="I138" s="265"/>
      <c r="J138" s="265"/>
      <c r="K138" s="265"/>
      <c r="L138" s="265"/>
      <c r="M138" s="315"/>
      <c r="N138" s="315"/>
      <c r="O138" s="315"/>
      <c r="P138" s="316"/>
      <c r="Q138" s="316"/>
      <c r="R138" s="316"/>
      <c r="S138" s="315"/>
      <c r="T138" s="315"/>
      <c r="U138" s="315"/>
      <c r="V138" s="315"/>
      <c r="W138" s="316"/>
      <c r="X138" s="316"/>
      <c r="Y138" s="315"/>
      <c r="Z138" s="267"/>
      <c r="AA138" s="265"/>
      <c r="AB138" s="267"/>
      <c r="AC138" s="1"/>
      <c r="AD138" s="1"/>
      <c r="AE138" s="1"/>
      <c r="AF138" s="1"/>
      <c r="AG138" s="1"/>
      <c r="AH138" s="1"/>
      <c r="AI138" s="1"/>
      <c r="AJ138" s="1"/>
      <c r="AK138" s="1"/>
    </row>
    <row r="139" hidden="1">
      <c r="A139" s="317"/>
      <c r="B139" s="9" t="s">
        <v>16</v>
      </c>
      <c r="C139" s="317"/>
      <c r="D139" s="317"/>
      <c r="E139" s="317"/>
      <c r="F139" s="317"/>
      <c r="G139" s="9" t="s">
        <v>3</v>
      </c>
      <c r="H139" s="317"/>
      <c r="I139" s="317"/>
      <c r="J139" s="317"/>
      <c r="K139" s="317"/>
      <c r="L139" s="13" t="s">
        <v>6</v>
      </c>
      <c r="M139" s="13" t="s">
        <v>7</v>
      </c>
      <c r="N139" s="13" t="s">
        <v>8</v>
      </c>
      <c r="O139" s="318" t="s">
        <v>9</v>
      </c>
      <c r="P139" s="292"/>
      <c r="Q139" s="292"/>
      <c r="R139" s="318">
        <v>2021.0</v>
      </c>
      <c r="S139" s="317"/>
      <c r="T139" s="317"/>
      <c r="U139" s="317"/>
      <c r="V139" s="317"/>
      <c r="W139" s="317"/>
      <c r="X139" s="13" t="s">
        <v>14</v>
      </c>
      <c r="Y139" s="13" t="s">
        <v>15</v>
      </c>
      <c r="Z139" s="13" t="s">
        <v>16</v>
      </c>
      <c r="AA139" s="14" t="s">
        <v>17</v>
      </c>
      <c r="AB139" s="15"/>
      <c r="AC139" s="1"/>
      <c r="AD139" s="1"/>
      <c r="AE139" s="1"/>
      <c r="AF139" s="1"/>
      <c r="AG139" s="1"/>
      <c r="AH139" s="1"/>
      <c r="AI139" s="1"/>
      <c r="AJ139" s="1"/>
      <c r="AK139" s="1"/>
    </row>
    <row r="140" hidden="1">
      <c r="A140" s="319"/>
      <c r="B140" s="297" t="s">
        <v>250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298"/>
      <c r="P140" s="320"/>
      <c r="Q140" s="320"/>
      <c r="R140" s="320"/>
      <c r="S140" s="298"/>
      <c r="T140" s="298"/>
      <c r="U140" s="298"/>
      <c r="V140" s="298"/>
      <c r="W140" s="298"/>
      <c r="X140" s="299">
        <f>SUM(L140:U140)</f>
        <v>0</v>
      </c>
      <c r="Y140" s="299">
        <f>X140</f>
        <v>0</v>
      </c>
      <c r="Z140" s="8"/>
      <c r="AA140" s="8"/>
      <c r="AB140" s="8"/>
      <c r="AC140" s="1"/>
      <c r="AD140" s="1"/>
      <c r="AE140" s="1"/>
      <c r="AF140" s="1"/>
      <c r="AG140" s="1"/>
      <c r="AH140" s="1"/>
      <c r="AI140" s="1"/>
      <c r="AJ140" s="1"/>
      <c r="AK140" s="1"/>
    </row>
    <row r="141" hidden="1">
      <c r="A141" s="305"/>
      <c r="B141" s="305"/>
      <c r="C141" s="321"/>
      <c r="D141" s="321"/>
      <c r="E141" s="321"/>
      <c r="F141" s="321"/>
      <c r="G141" s="321"/>
      <c r="H141" s="305"/>
      <c r="I141" s="305"/>
      <c r="J141" s="305"/>
      <c r="K141" s="305"/>
      <c r="L141" s="305"/>
      <c r="M141" s="322"/>
      <c r="N141" s="322"/>
      <c r="O141" s="323">
        <f>SUM(O140)</f>
        <v>0</v>
      </c>
      <c r="P141" s="324"/>
      <c r="Q141" s="324"/>
      <c r="R141" s="325">
        <f>SUM(R140)</f>
        <v>0</v>
      </c>
      <c r="S141" s="322"/>
      <c r="T141" s="322"/>
      <c r="U141" s="322"/>
      <c r="V141" s="322"/>
      <c r="W141" s="324"/>
      <c r="X141" s="325" t="str">
        <f>#REF!+#REF!+#REF!</f>
        <v>#REF!</v>
      </c>
      <c r="Y141" s="322"/>
      <c r="Z141" s="322"/>
      <c r="AA141" s="305"/>
      <c r="AB141" s="321"/>
      <c r="AC141" s="1"/>
      <c r="AD141" s="1"/>
      <c r="AE141" s="1"/>
      <c r="AF141" s="1"/>
      <c r="AG141" s="1"/>
      <c r="AH141" s="1"/>
      <c r="AI141" s="1"/>
      <c r="AJ141" s="1"/>
      <c r="AK141" s="1"/>
    </row>
    <row r="142" hidden="1">
      <c r="A142" s="265"/>
      <c r="B142" s="266" t="s">
        <v>16</v>
      </c>
      <c r="C142" s="267"/>
      <c r="D142" s="267"/>
      <c r="E142" s="267"/>
      <c r="F142" s="267"/>
      <c r="G142" s="266" t="s">
        <v>3</v>
      </c>
      <c r="H142" s="265"/>
      <c r="I142" s="265"/>
      <c r="J142" s="265"/>
      <c r="K142" s="265"/>
      <c r="L142" s="268" t="s">
        <v>251</v>
      </c>
      <c r="M142" s="245"/>
      <c r="N142" s="245"/>
      <c r="O142" s="245"/>
      <c r="P142" s="245"/>
      <c r="Q142" s="245"/>
      <c r="R142" s="245"/>
      <c r="S142" s="245"/>
      <c r="T142" s="245"/>
      <c r="U142" s="15"/>
      <c r="V142" s="267"/>
      <c r="W142" s="267"/>
      <c r="X142" s="269" t="s">
        <v>14</v>
      </c>
      <c r="Y142" s="269" t="s">
        <v>15</v>
      </c>
      <c r="Z142" s="269" t="s">
        <v>16</v>
      </c>
      <c r="AA142" s="268" t="s">
        <v>17</v>
      </c>
      <c r="AB142" s="15"/>
      <c r="AC142" s="1"/>
      <c r="AD142" s="1"/>
      <c r="AE142" s="1"/>
      <c r="AF142" s="1"/>
      <c r="AG142" s="1"/>
      <c r="AH142" s="1"/>
      <c r="AI142" s="1"/>
      <c r="AJ142" s="1"/>
      <c r="AK142" s="1"/>
    </row>
    <row r="143" hidden="1">
      <c r="A143" s="326"/>
      <c r="B143" s="327" t="s">
        <v>252</v>
      </c>
      <c r="C143" s="84"/>
      <c r="D143" s="84"/>
      <c r="E143" s="84"/>
      <c r="F143" s="84"/>
      <c r="G143" s="79" t="s">
        <v>151</v>
      </c>
      <c r="H143" s="84"/>
      <c r="I143" s="84"/>
      <c r="J143" s="84"/>
      <c r="K143" s="84"/>
      <c r="L143" s="84"/>
      <c r="M143" s="84"/>
      <c r="N143" s="86"/>
      <c r="O143" s="86"/>
      <c r="P143" s="328"/>
      <c r="Q143" s="328"/>
      <c r="R143" s="328"/>
      <c r="S143" s="272"/>
      <c r="T143" s="272"/>
      <c r="U143" s="272"/>
      <c r="V143" s="272"/>
      <c r="W143" s="274"/>
      <c r="X143" s="275">
        <f>SUM(L143:U143)</f>
        <v>0</v>
      </c>
      <c r="Y143" s="276">
        <f>X143+X144+X145+X146</f>
        <v>0</v>
      </c>
      <c r="Z143" s="304" t="str">
        <f>B143</f>
        <v>Casa del Mar (2.134,87m2)    (SE CAE DEL PLAN. EL EDIF. SE LO QUEDA LA TGSS)</v>
      </c>
      <c r="AA143" s="304">
        <v>0.0</v>
      </c>
      <c r="AB143" s="329">
        <v>204.0</v>
      </c>
      <c r="AC143" s="1"/>
      <c r="AD143" s="1"/>
      <c r="AE143" s="1"/>
      <c r="AF143" s="1"/>
      <c r="AG143" s="1"/>
      <c r="AH143" s="1"/>
      <c r="AI143" s="1"/>
      <c r="AJ143" s="1"/>
      <c r="AK143" s="1"/>
    </row>
    <row r="144" hidden="1">
      <c r="A144" s="30"/>
      <c r="B144" s="30"/>
      <c r="C144" s="84"/>
      <c r="D144" s="84"/>
      <c r="E144" s="84"/>
      <c r="F144" s="84"/>
      <c r="G144" s="79" t="s">
        <v>253</v>
      </c>
      <c r="H144" s="84"/>
      <c r="I144" s="84"/>
      <c r="J144" s="84"/>
      <c r="K144" s="84"/>
      <c r="L144" s="84"/>
      <c r="M144" s="84"/>
      <c r="N144" s="86"/>
      <c r="O144" s="86"/>
      <c r="P144" s="328"/>
      <c r="Q144" s="328"/>
      <c r="R144" s="328"/>
      <c r="S144" s="272"/>
      <c r="T144" s="272"/>
      <c r="U144" s="272"/>
      <c r="V144" s="272"/>
      <c r="W144" s="274"/>
      <c r="X144" s="275">
        <v>0.0</v>
      </c>
      <c r="Y144" s="30"/>
      <c r="Z144" s="30"/>
      <c r="AA144" s="30"/>
      <c r="AB144" s="30"/>
      <c r="AC144" s="1"/>
      <c r="AD144" s="1"/>
      <c r="AE144" s="1"/>
      <c r="AF144" s="1"/>
      <c r="AG144" s="1"/>
      <c r="AH144" s="1"/>
      <c r="AI144" s="1"/>
      <c r="AJ144" s="1"/>
      <c r="AK144" s="1"/>
    </row>
    <row r="145" hidden="1">
      <c r="A145" s="30"/>
      <c r="B145" s="30"/>
      <c r="C145" s="84"/>
      <c r="D145" s="84"/>
      <c r="E145" s="84"/>
      <c r="F145" s="84"/>
      <c r="G145" s="79" t="s">
        <v>254</v>
      </c>
      <c r="H145" s="84"/>
      <c r="I145" s="84"/>
      <c r="J145" s="84"/>
      <c r="K145" s="84"/>
      <c r="L145" s="84"/>
      <c r="M145" s="84"/>
      <c r="N145" s="86"/>
      <c r="O145" s="86"/>
      <c r="P145" s="328"/>
      <c r="Q145" s="328"/>
      <c r="R145" s="328"/>
      <c r="S145" s="272"/>
      <c r="T145" s="272"/>
      <c r="U145" s="272"/>
      <c r="V145" s="272"/>
      <c r="W145" s="274"/>
      <c r="X145" s="275">
        <v>0.0</v>
      </c>
      <c r="Y145" s="30"/>
      <c r="Z145" s="30"/>
      <c r="AA145" s="30"/>
      <c r="AB145" s="30"/>
      <c r="AC145" s="1"/>
      <c r="AD145" s="1"/>
      <c r="AE145" s="1"/>
      <c r="AF145" s="1"/>
      <c r="AG145" s="1"/>
      <c r="AH145" s="1"/>
      <c r="AI145" s="1"/>
      <c r="AJ145" s="1"/>
      <c r="AK145" s="1"/>
    </row>
    <row r="146" hidden="1">
      <c r="A146" s="30"/>
      <c r="B146" s="34"/>
      <c r="C146" s="84"/>
      <c r="D146" s="84"/>
      <c r="E146" s="84"/>
      <c r="F146" s="84"/>
      <c r="G146" s="79" t="s">
        <v>225</v>
      </c>
      <c r="H146" s="84"/>
      <c r="I146" s="84"/>
      <c r="J146" s="84"/>
      <c r="K146" s="84"/>
      <c r="L146" s="84"/>
      <c r="M146" s="84"/>
      <c r="N146" s="86"/>
      <c r="O146" s="86"/>
      <c r="P146" s="292"/>
      <c r="Q146" s="292"/>
      <c r="R146" s="292"/>
      <c r="S146" s="272"/>
      <c r="T146" s="272"/>
      <c r="U146" s="272"/>
      <c r="V146" s="272"/>
      <c r="W146" s="274"/>
      <c r="X146" s="275">
        <f>SUM(R146:U146)</f>
        <v>0</v>
      </c>
      <c r="Y146" s="34"/>
      <c r="Z146" s="34"/>
      <c r="AA146" s="34"/>
      <c r="AB146" s="34"/>
      <c r="AC146" s="1"/>
      <c r="AD146" s="1"/>
      <c r="AE146" s="1"/>
      <c r="AF146" s="1"/>
      <c r="AG146" s="1"/>
      <c r="AH146" s="1"/>
      <c r="AI146" s="1"/>
      <c r="AJ146" s="1"/>
      <c r="AK146" s="1"/>
    </row>
    <row r="147" hidden="1">
      <c r="A147" s="30"/>
      <c r="B147" s="58" t="s">
        <v>255</v>
      </c>
      <c r="C147" s="62"/>
      <c r="D147" s="62"/>
      <c r="E147" s="62"/>
      <c r="F147" s="62"/>
      <c r="G147" s="58" t="s">
        <v>151</v>
      </c>
      <c r="H147" s="62"/>
      <c r="I147" s="62"/>
      <c r="J147" s="62"/>
      <c r="K147" s="62"/>
      <c r="L147" s="62"/>
      <c r="M147" s="62"/>
      <c r="N147" s="65"/>
      <c r="O147" s="62"/>
      <c r="P147" s="293"/>
      <c r="Q147" s="293"/>
      <c r="R147" s="293"/>
      <c r="S147" s="62"/>
      <c r="T147" s="62"/>
      <c r="U147" s="62"/>
      <c r="V147" s="62"/>
      <c r="W147" s="65"/>
      <c r="X147" s="66">
        <f t="shared" ref="X147:X148" si="31">SUM(L147:U147)</f>
        <v>0</v>
      </c>
      <c r="Y147" s="66">
        <f t="shared" ref="Y147:Y148" si="32">X147</f>
        <v>0</v>
      </c>
      <c r="Z147" s="58" t="str">
        <f t="shared" ref="Z147:Z148" si="33">B147</f>
        <v>Adquisicion HF (30+30)</v>
      </c>
      <c r="AA147" s="73">
        <v>30.0</v>
      </c>
      <c r="AB147" s="73">
        <v>30.0</v>
      </c>
      <c r="AC147" s="1"/>
      <c r="AD147" s="1"/>
      <c r="AE147" s="1"/>
      <c r="AF147" s="1"/>
      <c r="AG147" s="1"/>
      <c r="AH147" s="1"/>
      <c r="AI147" s="1"/>
      <c r="AJ147" s="1"/>
      <c r="AK147" s="1"/>
    </row>
    <row r="148" hidden="1">
      <c r="A148" s="30"/>
      <c r="B148" s="79" t="s">
        <v>256</v>
      </c>
      <c r="C148" s="84"/>
      <c r="D148" s="84"/>
      <c r="E148" s="84"/>
      <c r="F148" s="84"/>
      <c r="G148" s="79" t="s">
        <v>151</v>
      </c>
      <c r="H148" s="84"/>
      <c r="I148" s="84"/>
      <c r="J148" s="84"/>
      <c r="K148" s="84"/>
      <c r="L148" s="84"/>
      <c r="M148" s="84"/>
      <c r="N148" s="86"/>
      <c r="O148" s="84"/>
      <c r="P148" s="292"/>
      <c r="Q148" s="292"/>
      <c r="R148" s="292"/>
      <c r="S148" s="84"/>
      <c r="T148" s="84"/>
      <c r="U148" s="84"/>
      <c r="V148" s="84"/>
      <c r="W148" s="86"/>
      <c r="X148" s="87">
        <f t="shared" si="31"/>
        <v>0</v>
      </c>
      <c r="Y148" s="87">
        <f t="shared" si="32"/>
        <v>0</v>
      </c>
      <c r="Z148" s="79" t="str">
        <f t="shared" si="33"/>
        <v>Adquisicion HF (15+15)</v>
      </c>
      <c r="AA148" s="101">
        <v>15.0</v>
      </c>
      <c r="AB148" s="101">
        <v>15.0</v>
      </c>
      <c r="AC148" s="1"/>
      <c r="AD148" s="1"/>
      <c r="AE148" s="1"/>
      <c r="AF148" s="1"/>
      <c r="AG148" s="1"/>
      <c r="AH148" s="1"/>
      <c r="AI148" s="1"/>
      <c r="AJ148" s="1"/>
      <c r="AK148" s="1"/>
    </row>
    <row r="149" hidden="1">
      <c r="A149" s="30"/>
      <c r="B149" s="89" t="s">
        <v>257</v>
      </c>
      <c r="C149" s="84"/>
      <c r="D149" s="84"/>
      <c r="E149" s="84"/>
      <c r="F149" s="84"/>
      <c r="G149" s="79" t="s">
        <v>258</v>
      </c>
      <c r="H149" s="86"/>
      <c r="I149" s="86"/>
      <c r="J149" s="86"/>
      <c r="K149" s="86"/>
      <c r="L149" s="86"/>
      <c r="M149" s="84"/>
      <c r="N149" s="86"/>
      <c r="O149" s="86"/>
      <c r="P149" s="328"/>
      <c r="Q149" s="328"/>
      <c r="R149" s="328"/>
      <c r="S149" s="84"/>
      <c r="T149" s="84"/>
      <c r="U149" s="84"/>
      <c r="V149" s="84"/>
      <c r="W149" s="86"/>
      <c r="X149" s="87">
        <v>0.0</v>
      </c>
      <c r="Y149" s="330"/>
      <c r="Z149" s="331"/>
      <c r="AA149" s="78">
        <v>60.0</v>
      </c>
      <c r="AB149" s="78">
        <v>0.0</v>
      </c>
      <c r="AC149" s="1"/>
      <c r="AD149" s="1"/>
      <c r="AE149" s="1"/>
      <c r="AF149" s="1"/>
      <c r="AG149" s="1"/>
      <c r="AH149" s="1"/>
      <c r="AI149" s="1"/>
      <c r="AJ149" s="1"/>
      <c r="AK149" s="1"/>
    </row>
    <row r="150" hidden="1">
      <c r="A150" s="30"/>
      <c r="B150" s="30"/>
      <c r="C150" s="84"/>
      <c r="D150" s="84"/>
      <c r="E150" s="84"/>
      <c r="F150" s="84"/>
      <c r="G150" s="79" t="s">
        <v>224</v>
      </c>
      <c r="H150" s="84"/>
      <c r="I150" s="84"/>
      <c r="J150" s="84"/>
      <c r="K150" s="84"/>
      <c r="L150" s="84"/>
      <c r="M150" s="84"/>
      <c r="N150" s="86"/>
      <c r="O150" s="86"/>
      <c r="P150" s="328"/>
      <c r="Q150" s="328"/>
      <c r="R150" s="328"/>
      <c r="S150" s="84"/>
      <c r="T150" s="84"/>
      <c r="U150" s="84"/>
      <c r="V150" s="84"/>
      <c r="W150" s="86"/>
      <c r="X150" s="87">
        <v>0.0</v>
      </c>
      <c r="Y150" s="30"/>
      <c r="Z150" s="30"/>
      <c r="AA150" s="30"/>
      <c r="AB150" s="30"/>
      <c r="AC150" s="1"/>
      <c r="AD150" s="1"/>
      <c r="AE150" s="1"/>
      <c r="AF150" s="1"/>
      <c r="AG150" s="1"/>
      <c r="AH150" s="1"/>
      <c r="AI150" s="1"/>
      <c r="AJ150" s="1"/>
      <c r="AK150" s="1"/>
    </row>
    <row r="151" hidden="1">
      <c r="A151" s="30"/>
      <c r="B151" s="30"/>
      <c r="C151" s="84"/>
      <c r="D151" s="84"/>
      <c r="E151" s="84"/>
      <c r="F151" s="84"/>
      <c r="G151" s="79" t="s">
        <v>170</v>
      </c>
      <c r="H151" s="84"/>
      <c r="I151" s="84"/>
      <c r="J151" s="84"/>
      <c r="K151" s="84"/>
      <c r="L151" s="84"/>
      <c r="M151" s="84"/>
      <c r="N151" s="84"/>
      <c r="O151" s="86"/>
      <c r="P151" s="328"/>
      <c r="Q151" s="328"/>
      <c r="R151" s="328"/>
      <c r="S151" s="84"/>
      <c r="T151" s="84"/>
      <c r="U151" s="84"/>
      <c r="V151" s="84"/>
      <c r="W151" s="86"/>
      <c r="X151" s="87">
        <v>0.0</v>
      </c>
      <c r="Y151" s="30"/>
      <c r="Z151" s="30"/>
      <c r="AA151" s="30"/>
      <c r="AB151" s="30"/>
      <c r="AC151" s="1"/>
      <c r="AD151" s="1"/>
      <c r="AE151" s="1"/>
      <c r="AF151" s="1"/>
      <c r="AG151" s="1"/>
      <c r="AH151" s="1"/>
      <c r="AI151" s="1"/>
      <c r="AJ151" s="1"/>
      <c r="AK151" s="1"/>
    </row>
    <row r="152" hidden="1">
      <c r="A152" s="30"/>
      <c r="B152" s="30"/>
      <c r="C152" s="84"/>
      <c r="D152" s="84"/>
      <c r="E152" s="84"/>
      <c r="F152" s="84"/>
      <c r="G152" s="79" t="s">
        <v>171</v>
      </c>
      <c r="H152" s="84"/>
      <c r="I152" s="84"/>
      <c r="J152" s="84"/>
      <c r="K152" s="84"/>
      <c r="L152" s="84"/>
      <c r="M152" s="84"/>
      <c r="N152" s="84"/>
      <c r="O152" s="86"/>
      <c r="P152" s="328"/>
      <c r="Q152" s="328"/>
      <c r="R152" s="328"/>
      <c r="S152" s="84"/>
      <c r="T152" s="84"/>
      <c r="U152" s="84"/>
      <c r="V152" s="84"/>
      <c r="W152" s="86"/>
      <c r="X152" s="87">
        <v>0.0</v>
      </c>
      <c r="Y152" s="30"/>
      <c r="Z152" s="30"/>
      <c r="AA152" s="30"/>
      <c r="AB152" s="30"/>
      <c r="AC152" s="1"/>
      <c r="AD152" s="1"/>
      <c r="AE152" s="1"/>
      <c r="AF152" s="1"/>
      <c r="AG152" s="1"/>
      <c r="AH152" s="1"/>
      <c r="AI152" s="1"/>
      <c r="AJ152" s="1"/>
      <c r="AK152" s="1"/>
    </row>
    <row r="153" hidden="1">
      <c r="A153" s="30"/>
      <c r="B153" s="34"/>
      <c r="C153" s="84"/>
      <c r="D153" s="84"/>
      <c r="E153" s="84"/>
      <c r="F153" s="84"/>
      <c r="G153" s="79" t="s">
        <v>173</v>
      </c>
      <c r="H153" s="84"/>
      <c r="I153" s="84"/>
      <c r="J153" s="84"/>
      <c r="K153" s="84"/>
      <c r="L153" s="84"/>
      <c r="M153" s="84"/>
      <c r="N153" s="84"/>
      <c r="O153" s="84"/>
      <c r="P153" s="292"/>
      <c r="Q153" s="292"/>
      <c r="R153" s="292"/>
      <c r="S153" s="84"/>
      <c r="T153" s="84"/>
      <c r="U153" s="84"/>
      <c r="V153" s="84"/>
      <c r="W153" s="86"/>
      <c r="X153" s="87">
        <v>0.0</v>
      </c>
      <c r="Y153" s="34"/>
      <c r="Z153" s="34"/>
      <c r="AA153" s="34"/>
      <c r="AB153" s="34"/>
      <c r="AC153" s="1"/>
      <c r="AD153" s="1"/>
      <c r="AE153" s="1"/>
      <c r="AF153" s="1"/>
      <c r="AG153" s="1"/>
      <c r="AH153" s="1"/>
      <c r="AI153" s="1"/>
      <c r="AJ153" s="1"/>
      <c r="AK153" s="1"/>
    </row>
    <row r="154" hidden="1">
      <c r="A154" s="34"/>
      <c r="B154" s="58" t="s">
        <v>259</v>
      </c>
      <c r="C154" s="62"/>
      <c r="D154" s="62"/>
      <c r="E154" s="62"/>
      <c r="F154" s="62"/>
      <c r="G154" s="58" t="s">
        <v>260</v>
      </c>
      <c r="H154" s="65"/>
      <c r="I154" s="65"/>
      <c r="J154" s="65"/>
      <c r="K154" s="65"/>
      <c r="L154" s="61">
        <v>1688927.05</v>
      </c>
      <c r="M154" s="62"/>
      <c r="N154" s="62"/>
      <c r="O154" s="62"/>
      <c r="P154" s="293"/>
      <c r="Q154" s="293"/>
      <c r="R154" s="293"/>
      <c r="S154" s="62"/>
      <c r="T154" s="62"/>
      <c r="U154" s="62"/>
      <c r="V154" s="62"/>
      <c r="W154" s="65"/>
      <c r="X154" s="66">
        <f>L154</f>
        <v>1688927.05</v>
      </c>
      <c r="Y154" s="61">
        <f>X154</f>
        <v>1688927.05</v>
      </c>
      <c r="Z154" s="58" t="s">
        <v>259</v>
      </c>
      <c r="AA154" s="73" t="s">
        <v>261</v>
      </c>
      <c r="AB154" s="73" t="s">
        <v>262</v>
      </c>
      <c r="AC154" s="1"/>
      <c r="AD154" s="1"/>
      <c r="AE154" s="1"/>
      <c r="AF154" s="1"/>
      <c r="AG154" s="1"/>
      <c r="AH154" s="1"/>
      <c r="AI154" s="1"/>
      <c r="AJ154" s="1"/>
      <c r="AK154" s="1"/>
    </row>
    <row r="155" hidden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hidden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hidden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hidden="1">
      <c r="A158" s="1"/>
      <c r="B158" s="1"/>
      <c r="C158" s="1"/>
      <c r="D158" s="1"/>
      <c r="E158" s="1"/>
      <c r="F158" s="1"/>
      <c r="G158" s="1"/>
      <c r="H158" s="332">
        <v>2017.0</v>
      </c>
      <c r="I158" s="332">
        <v>2018.0</v>
      </c>
      <c r="J158" s="1"/>
      <c r="K158" s="1"/>
      <c r="L158" s="332">
        <v>2019.0</v>
      </c>
      <c r="M158" s="332">
        <v>2020.0</v>
      </c>
      <c r="N158" s="332">
        <v>2021.0</v>
      </c>
      <c r="O158" s="332">
        <v>2022.0</v>
      </c>
      <c r="P158" s="1"/>
      <c r="Q158" s="1"/>
      <c r="R158" s="332">
        <v>2023.0</v>
      </c>
      <c r="S158" s="332" t="s">
        <v>204</v>
      </c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hidden="1">
      <c r="A159" s="1"/>
      <c r="B159" s="1"/>
      <c r="C159" s="1"/>
      <c r="D159" s="1"/>
      <c r="E159" s="1"/>
      <c r="F159" s="1"/>
      <c r="G159" s="333" t="s">
        <v>263</v>
      </c>
      <c r="H159" s="334">
        <v>1.069477E7</v>
      </c>
      <c r="I159" s="334">
        <v>6750000.0</v>
      </c>
      <c r="J159" s="110"/>
      <c r="K159" s="110"/>
      <c r="L159" s="334">
        <v>0.0</v>
      </c>
      <c r="M159" s="334">
        <v>0.0</v>
      </c>
      <c r="N159" s="334">
        <v>0.0</v>
      </c>
      <c r="O159" s="334">
        <v>1.25E7</v>
      </c>
      <c r="P159" s="110"/>
      <c r="Q159" s="110"/>
      <c r="R159" s="334">
        <v>1.2129015E7</v>
      </c>
      <c r="S159" s="119">
        <f>SUM(H159:R159)</f>
        <v>42073785</v>
      </c>
      <c r="T159" s="335"/>
      <c r="U159" s="335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hidden="1">
      <c r="A160" s="1"/>
      <c r="B160" s="1"/>
      <c r="C160" s="1"/>
      <c r="D160" s="1"/>
      <c r="E160" s="1"/>
      <c r="F160" s="1"/>
      <c r="G160" s="333" t="s">
        <v>264</v>
      </c>
      <c r="H160" s="110"/>
      <c r="I160" s="110"/>
      <c r="J160" s="336"/>
      <c r="K160" s="336"/>
      <c r="L160" s="337">
        <v>0.0</v>
      </c>
      <c r="M160" s="337">
        <v>0.0</v>
      </c>
      <c r="N160" s="337">
        <v>0.0</v>
      </c>
      <c r="O160" s="110"/>
      <c r="P160" s="110"/>
      <c r="Q160" s="110"/>
      <c r="R160" s="110"/>
      <c r="S160" s="1"/>
      <c r="T160" s="335"/>
      <c r="U160" s="335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hidden="1">
      <c r="A161" s="1"/>
      <c r="B161" s="1"/>
      <c r="C161" s="1"/>
      <c r="D161" s="1"/>
      <c r="E161" s="1"/>
      <c r="F161" s="1"/>
      <c r="G161" s="333" t="s">
        <v>265</v>
      </c>
      <c r="H161" s="334">
        <v>0.0</v>
      </c>
      <c r="I161" s="334">
        <v>0.0</v>
      </c>
      <c r="J161" s="110"/>
      <c r="K161" s="110"/>
      <c r="L161" s="334">
        <v>0.0</v>
      </c>
      <c r="M161" s="334">
        <v>0.0</v>
      </c>
      <c r="N161" s="334">
        <v>4.0E7</v>
      </c>
      <c r="O161" s="334">
        <v>0.0</v>
      </c>
      <c r="P161" s="110"/>
      <c r="Q161" s="110"/>
      <c r="R161" s="334">
        <v>0.0</v>
      </c>
      <c r="S161" s="119">
        <f>SUM(H161:R161)</f>
        <v>40000000</v>
      </c>
      <c r="T161" s="335"/>
      <c r="U161" s="335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hidden="1">
      <c r="A162" s="1"/>
      <c r="B162" s="1"/>
      <c r="C162" s="1"/>
      <c r="D162" s="1"/>
      <c r="E162" s="1"/>
      <c r="F162" s="1"/>
      <c r="G162" s="333" t="s">
        <v>266</v>
      </c>
      <c r="H162" s="337">
        <v>0.0</v>
      </c>
      <c r="I162" s="337">
        <v>0.0</v>
      </c>
      <c r="J162" s="336"/>
      <c r="K162" s="336"/>
      <c r="L162" s="337">
        <v>0.0</v>
      </c>
      <c r="M162" s="337">
        <v>0.0</v>
      </c>
      <c r="N162" s="1"/>
      <c r="O162" s="337">
        <v>0.0</v>
      </c>
      <c r="P162" s="336"/>
      <c r="Q162" s="336"/>
      <c r="R162" s="337">
        <v>0.0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hidden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19">
        <f>SUM(S159:S161)</f>
        <v>82073785</v>
      </c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hidden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hidden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hidden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hidden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hidden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hidden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hidden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</sheetData>
  <mergeCells count="203">
    <mergeCell ref="H7:H8"/>
    <mergeCell ref="I7:I8"/>
    <mergeCell ref="H9:H12"/>
    <mergeCell ref="I9:I12"/>
    <mergeCell ref="J7:J8"/>
    <mergeCell ref="K7:K8"/>
    <mergeCell ref="Y9:Y12"/>
    <mergeCell ref="Z9:Z12"/>
    <mergeCell ref="AA9:AA12"/>
    <mergeCell ref="AB9:AB12"/>
    <mergeCell ref="H6:I6"/>
    <mergeCell ref="J6:K6"/>
    <mergeCell ref="X6:X8"/>
    <mergeCell ref="Y6:Y8"/>
    <mergeCell ref="Z6:Z8"/>
    <mergeCell ref="AA6:AB8"/>
    <mergeCell ref="B7:B8"/>
    <mergeCell ref="C13:C17"/>
    <mergeCell ref="D13:D17"/>
    <mergeCell ref="E13:E17"/>
    <mergeCell ref="F13:F17"/>
    <mergeCell ref="H13:H17"/>
    <mergeCell ref="I13:I17"/>
    <mergeCell ref="Y13:Y17"/>
    <mergeCell ref="Z13:Z17"/>
    <mergeCell ref="AA13:AA17"/>
    <mergeCell ref="AB13:AB17"/>
    <mergeCell ref="C18:C23"/>
    <mergeCell ref="D18:D23"/>
    <mergeCell ref="E18:E23"/>
    <mergeCell ref="F18:F23"/>
    <mergeCell ref="H18:H23"/>
    <mergeCell ref="I18:I23"/>
    <mergeCell ref="Z18:Z23"/>
    <mergeCell ref="AA18:AA23"/>
    <mergeCell ref="AB18:AB23"/>
    <mergeCell ref="C24:C30"/>
    <mergeCell ref="D24:D30"/>
    <mergeCell ref="E24:E30"/>
    <mergeCell ref="F24:F30"/>
    <mergeCell ref="H24:H30"/>
    <mergeCell ref="I24:I30"/>
    <mergeCell ref="C31:C38"/>
    <mergeCell ref="D31:D38"/>
    <mergeCell ref="E31:E38"/>
    <mergeCell ref="F31:F38"/>
    <mergeCell ref="H31:H38"/>
    <mergeCell ref="I31:I38"/>
    <mergeCell ref="E39:E46"/>
    <mergeCell ref="F39:F46"/>
    <mergeCell ref="H39:H46"/>
    <mergeCell ref="I39:I46"/>
    <mergeCell ref="C47:C53"/>
    <mergeCell ref="D47:D53"/>
    <mergeCell ref="H62:H66"/>
    <mergeCell ref="H67:H73"/>
    <mergeCell ref="I67:I73"/>
    <mergeCell ref="H75:H79"/>
    <mergeCell ref="I75:I79"/>
    <mergeCell ref="E47:E53"/>
    <mergeCell ref="F47:F53"/>
    <mergeCell ref="H47:H53"/>
    <mergeCell ref="I47:I53"/>
    <mergeCell ref="H54:H58"/>
    <mergeCell ref="I54:I58"/>
    <mergeCell ref="I62:I66"/>
    <mergeCell ref="C39:C46"/>
    <mergeCell ref="D39:D46"/>
    <mergeCell ref="E75:E79"/>
    <mergeCell ref="F75:F79"/>
    <mergeCell ref="D86:D92"/>
    <mergeCell ref="E86:E92"/>
    <mergeCell ref="H86:H92"/>
    <mergeCell ref="I86:I92"/>
    <mergeCell ref="E7:F7"/>
    <mergeCell ref="G7:G8"/>
    <mergeCell ref="A8:A92"/>
    <mergeCell ref="C9:C12"/>
    <mergeCell ref="D9:D12"/>
    <mergeCell ref="E9:E12"/>
    <mergeCell ref="F9:F12"/>
    <mergeCell ref="F86:F92"/>
    <mergeCell ref="B86:B87"/>
    <mergeCell ref="C86:C92"/>
    <mergeCell ref="C98:C99"/>
    <mergeCell ref="D98:D99"/>
    <mergeCell ref="E98:E99"/>
    <mergeCell ref="F98:F99"/>
    <mergeCell ref="A102:A110"/>
    <mergeCell ref="B106:B109"/>
    <mergeCell ref="A143:A154"/>
    <mergeCell ref="B143:B146"/>
    <mergeCell ref="B149:B153"/>
    <mergeCell ref="B98:B99"/>
    <mergeCell ref="B102:B104"/>
    <mergeCell ref="A114:A128"/>
    <mergeCell ref="B115:B119"/>
    <mergeCell ref="B120:B121"/>
    <mergeCell ref="B123:B128"/>
    <mergeCell ref="A133:A134"/>
    <mergeCell ref="C54:C58"/>
    <mergeCell ref="D54:D58"/>
    <mergeCell ref="E54:E58"/>
    <mergeCell ref="F54:F58"/>
    <mergeCell ref="C62:C66"/>
    <mergeCell ref="D62:D66"/>
    <mergeCell ref="E62:E66"/>
    <mergeCell ref="F62:F66"/>
    <mergeCell ref="C67:C73"/>
    <mergeCell ref="D67:D73"/>
    <mergeCell ref="E67:E73"/>
    <mergeCell ref="F67:F73"/>
    <mergeCell ref="C75:C79"/>
    <mergeCell ref="D75:D79"/>
    <mergeCell ref="L96:N96"/>
    <mergeCell ref="L101:U101"/>
    <mergeCell ref="L113:U113"/>
    <mergeCell ref="L132:U132"/>
    <mergeCell ref="L142:U142"/>
    <mergeCell ref="AA31:AA38"/>
    <mergeCell ref="AB31:AB38"/>
    <mergeCell ref="Y18:Y23"/>
    <mergeCell ref="Y24:Y30"/>
    <mergeCell ref="Z24:Z30"/>
    <mergeCell ref="AA24:AA30"/>
    <mergeCell ref="AB24:AB30"/>
    <mergeCell ref="Y31:Y38"/>
    <mergeCell ref="Z31:Z38"/>
    <mergeCell ref="Y39:Y46"/>
    <mergeCell ref="Z39:Z46"/>
    <mergeCell ref="AA39:AA46"/>
    <mergeCell ref="AB39:AB46"/>
    <mergeCell ref="Z47:Z53"/>
    <mergeCell ref="AA47:AA53"/>
    <mergeCell ref="AB47:AB53"/>
    <mergeCell ref="Y47:Y53"/>
    <mergeCell ref="Y54:Y58"/>
    <mergeCell ref="Z54:Z58"/>
    <mergeCell ref="AA54:AA58"/>
    <mergeCell ref="AB54:AB58"/>
    <mergeCell ref="AA60:AA61"/>
    <mergeCell ref="AB60:AB61"/>
    <mergeCell ref="AA67:AA73"/>
    <mergeCell ref="AB67:AB73"/>
    <mergeCell ref="Z86:Z92"/>
    <mergeCell ref="X94:Z94"/>
    <mergeCell ref="X95:Z95"/>
    <mergeCell ref="AA94:AB94"/>
    <mergeCell ref="AA95:AB95"/>
    <mergeCell ref="AA149:AA153"/>
    <mergeCell ref="AB149:AB153"/>
    <mergeCell ref="AA142:AB142"/>
    <mergeCell ref="Y143:Y146"/>
    <mergeCell ref="Z143:Z146"/>
    <mergeCell ref="AA143:AA146"/>
    <mergeCell ref="AB143:AB146"/>
    <mergeCell ref="Y149:Y153"/>
    <mergeCell ref="Z149:Z153"/>
    <mergeCell ref="Y60:Y61"/>
    <mergeCell ref="Y62:Y66"/>
    <mergeCell ref="Z62:Z66"/>
    <mergeCell ref="AA62:AA66"/>
    <mergeCell ref="AB62:AB66"/>
    <mergeCell ref="Y67:Y74"/>
    <mergeCell ref="Z67:Z73"/>
    <mergeCell ref="Y75:Y79"/>
    <mergeCell ref="Z75:Z79"/>
    <mergeCell ref="AA75:AA79"/>
    <mergeCell ref="AB75:AB79"/>
    <mergeCell ref="AA86:AA92"/>
    <mergeCell ref="AB86:AB92"/>
    <mergeCell ref="AC96:AD96"/>
    <mergeCell ref="Y86:Y92"/>
    <mergeCell ref="Y98:Y99"/>
    <mergeCell ref="Z98:Z99"/>
    <mergeCell ref="AA98:AA99"/>
    <mergeCell ref="AB98:AB99"/>
    <mergeCell ref="AA101:AB101"/>
    <mergeCell ref="Y102:Y104"/>
    <mergeCell ref="AB102:AB104"/>
    <mergeCell ref="Z102:Z104"/>
    <mergeCell ref="AA102:AA104"/>
    <mergeCell ref="Z106:Z109"/>
    <mergeCell ref="AA106:AA109"/>
    <mergeCell ref="AB106:AB109"/>
    <mergeCell ref="AA111:AB111"/>
    <mergeCell ref="AA113:AB113"/>
    <mergeCell ref="AA120:AA121"/>
    <mergeCell ref="AB120:AB121"/>
    <mergeCell ref="Y106:Y109"/>
    <mergeCell ref="Y115:Y119"/>
    <mergeCell ref="Z115:Z119"/>
    <mergeCell ref="AA115:AA119"/>
    <mergeCell ref="AB115:AB119"/>
    <mergeCell ref="Y120:Y121"/>
    <mergeCell ref="Z120:Z121"/>
    <mergeCell ref="Y123:Y128"/>
    <mergeCell ref="Z123:Z128"/>
    <mergeCell ref="AA123:AA128"/>
    <mergeCell ref="AB123:AB128"/>
    <mergeCell ref="AA130:AB130"/>
    <mergeCell ref="AA132:AB132"/>
    <mergeCell ref="AA139:AB139"/>
  </mergeCells>
  <drawing r:id="rId2"/>
  <legacyDrawing r:id="rId3"/>
</worksheet>
</file>